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ário\Desktop\"/>
    </mc:Choice>
  </mc:AlternateContent>
  <xr:revisionPtr revIDLastSave="0" documentId="13_ncr:1_{AD749AD4-E229-4850-989C-43B4CD1A0D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 ORÇ" sheetId="6" r:id="rId1"/>
  </sheets>
  <externalReferences>
    <externalReference r:id="rId2"/>
  </externalReferences>
  <definedNames>
    <definedName name="_xlnm._FilterDatabase" localSheetId="0" hidden="1">'PLAN ORÇ'!$A$10:$I$37</definedName>
    <definedName name="_xlnm.Print_Area" localSheetId="0">'PLAN ORÇ'!$A$1:$I$44</definedName>
    <definedName name="_xlnm.Database">TEXT([1]Dados!$G$29,"mm-aaaa")</definedName>
    <definedName name="Fonte">'PLAN ORÇ'!$I1</definedName>
    <definedName name="nao">#REF!</definedName>
    <definedName name="_xlnm.Print_Titles" localSheetId="0">'PLAN ORÇ'!$1:$9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3" i="6" l="1"/>
  <c r="I131" i="6"/>
  <c r="I80" i="6"/>
  <c r="I78" i="6"/>
  <c r="I71" i="6"/>
  <c r="I56" i="6"/>
  <c r="I50" i="6"/>
  <c r="I44" i="6"/>
  <c r="I40" i="6"/>
  <c r="I26" i="6"/>
  <c r="I16" i="6"/>
  <c r="I108" i="6" l="1"/>
  <c r="I128" i="6"/>
  <c r="I109" i="6"/>
  <c r="I91" i="6"/>
  <c r="I104" i="6"/>
  <c r="I96" i="6"/>
  <c r="I97" i="6"/>
  <c r="I92" i="6"/>
  <c r="I86" i="6"/>
  <c r="I81" i="6"/>
  <c r="H98" i="6" l="1"/>
  <c r="I98" i="6" s="1"/>
  <c r="H97" i="6"/>
  <c r="H95" i="6"/>
  <c r="I95" i="6" s="1"/>
  <c r="H94" i="6"/>
  <c r="I94" i="6" s="1"/>
  <c r="H93" i="6"/>
  <c r="I93" i="6" s="1"/>
  <c r="H90" i="6"/>
  <c r="I90" i="6" s="1"/>
  <c r="H89" i="6"/>
  <c r="I89" i="6" s="1"/>
  <c r="H87" i="6"/>
  <c r="I87" i="6" s="1"/>
  <c r="H85" i="6"/>
  <c r="I85" i="6" s="1"/>
  <c r="H83" i="6"/>
  <c r="I83" i="6" s="1"/>
  <c r="H82" i="6"/>
  <c r="I82" i="6" s="1"/>
  <c r="H79" i="6"/>
  <c r="I79" i="6" s="1"/>
  <c r="H77" i="6"/>
  <c r="I77" i="6" s="1"/>
  <c r="H76" i="6"/>
  <c r="I76" i="6" s="1"/>
  <c r="H74" i="6"/>
  <c r="I74" i="6" s="1"/>
  <c r="H73" i="6"/>
  <c r="I73" i="6" s="1"/>
  <c r="I72" i="6" s="1"/>
  <c r="H70" i="6"/>
  <c r="I70" i="6" s="1"/>
  <c r="H69" i="6"/>
  <c r="I69" i="6" s="1"/>
  <c r="I68" i="6" s="1"/>
  <c r="H67" i="6"/>
  <c r="I67" i="6" s="1"/>
  <c r="I66" i="6" s="1"/>
  <c r="H65" i="6"/>
  <c r="I65" i="6" s="1"/>
  <c r="H64" i="6"/>
  <c r="I64" i="6" s="1"/>
  <c r="I63" i="6" s="1"/>
  <c r="H62" i="6"/>
  <c r="I62" i="6" s="1"/>
  <c r="I61" i="6" s="1"/>
  <c r="H60" i="6"/>
  <c r="I60" i="6" s="1"/>
  <c r="H59" i="6"/>
  <c r="I59" i="6" s="1"/>
  <c r="H58" i="6"/>
  <c r="I58" i="6" s="1"/>
  <c r="I57" i="6" s="1"/>
  <c r="H55" i="6"/>
  <c r="I55" i="6" s="1"/>
  <c r="H54" i="6"/>
  <c r="I54" i="6" s="1"/>
  <c r="H53" i="6"/>
  <c r="I53" i="6" s="1"/>
  <c r="H52" i="6"/>
  <c r="I52" i="6" s="1"/>
  <c r="H51" i="6"/>
  <c r="I51" i="6" s="1"/>
  <c r="H49" i="6"/>
  <c r="I49" i="6" s="1"/>
  <c r="H48" i="6"/>
  <c r="I48" i="6" s="1"/>
  <c r="H47" i="6"/>
  <c r="I47" i="6" s="1"/>
  <c r="H46" i="6"/>
  <c r="I46" i="6" s="1"/>
  <c r="H45" i="6"/>
  <c r="I45" i="6" s="1"/>
  <c r="H43" i="6"/>
  <c r="I43" i="6" s="1"/>
  <c r="H42" i="6"/>
  <c r="I42" i="6" s="1"/>
  <c r="H41" i="6"/>
  <c r="I41" i="6" s="1"/>
  <c r="H39" i="6"/>
  <c r="I39" i="6" s="1"/>
  <c r="H38" i="6"/>
  <c r="I38" i="6" s="1"/>
  <c r="H36" i="6"/>
  <c r="I36" i="6" s="1"/>
  <c r="H35" i="6"/>
  <c r="I35" i="6" s="1"/>
  <c r="H34" i="6"/>
  <c r="I34" i="6" s="1"/>
  <c r="H33" i="6"/>
  <c r="I33" i="6" s="1"/>
  <c r="H31" i="6"/>
  <c r="I31" i="6" s="1"/>
  <c r="H30" i="6"/>
  <c r="I30" i="6" s="1"/>
  <c r="H29" i="6"/>
  <c r="I29" i="6" s="1"/>
  <c r="H28" i="6"/>
  <c r="I28" i="6" s="1"/>
  <c r="H25" i="6"/>
  <c r="I25" i="6" s="1"/>
  <c r="H24" i="6"/>
  <c r="I24" i="6" s="1"/>
  <c r="H23" i="6"/>
  <c r="I23" i="6" s="1"/>
  <c r="H22" i="6"/>
  <c r="I22" i="6" s="1"/>
  <c r="H21" i="6"/>
  <c r="I21" i="6" s="1"/>
  <c r="H20" i="6"/>
  <c r="I20" i="6" s="1"/>
  <c r="H19" i="6"/>
  <c r="I19" i="6" s="1"/>
  <c r="H18" i="6"/>
  <c r="I18" i="6" s="1"/>
  <c r="H17" i="6"/>
  <c r="I17" i="6" s="1"/>
  <c r="H15" i="6"/>
  <c r="I15" i="6" s="1"/>
  <c r="H14" i="6"/>
  <c r="I14" i="6" s="1"/>
  <c r="H132" i="6"/>
  <c r="I132" i="6" s="1"/>
  <c r="H130" i="6"/>
  <c r="I130" i="6" s="1"/>
  <c r="H129" i="6"/>
  <c r="I129" i="6" s="1"/>
  <c r="H127" i="6"/>
  <c r="I127" i="6" s="1"/>
  <c r="H126" i="6"/>
  <c r="I126" i="6" s="1"/>
  <c r="H125" i="6"/>
  <c r="I125" i="6" s="1"/>
  <c r="H124" i="6"/>
  <c r="I124" i="6" s="1"/>
  <c r="H123" i="6"/>
  <c r="I123" i="6" s="1"/>
  <c r="H122" i="6"/>
  <c r="I122" i="6" s="1"/>
  <c r="H121" i="6"/>
  <c r="I121" i="6" s="1"/>
  <c r="H120" i="6"/>
  <c r="I120" i="6" s="1"/>
  <c r="H119" i="6"/>
  <c r="I119" i="6" s="1"/>
  <c r="H118" i="6"/>
  <c r="I118" i="6" s="1"/>
  <c r="H117" i="6"/>
  <c r="I117" i="6" s="1"/>
  <c r="H116" i="6"/>
  <c r="I116" i="6" s="1"/>
  <c r="H115" i="6"/>
  <c r="I115" i="6" s="1"/>
  <c r="H114" i="6"/>
  <c r="I114" i="6" s="1"/>
  <c r="H113" i="6"/>
  <c r="I113" i="6" s="1"/>
  <c r="H112" i="6"/>
  <c r="I112" i="6" s="1"/>
  <c r="H111" i="6"/>
  <c r="I111" i="6" s="1"/>
  <c r="H110" i="6"/>
  <c r="I110" i="6" s="1"/>
  <c r="H107" i="6"/>
  <c r="I107" i="6" s="1"/>
  <c r="H106" i="6"/>
  <c r="I106" i="6" s="1"/>
  <c r="H105" i="6"/>
  <c r="I105" i="6" s="1"/>
  <c r="H103" i="6"/>
  <c r="I103" i="6" s="1"/>
  <c r="H102" i="6"/>
  <c r="I102" i="6" s="1"/>
  <c r="H101" i="6"/>
  <c r="I101" i="6" s="1"/>
  <c r="H100" i="6"/>
  <c r="I100" i="6" s="1"/>
  <c r="H99" i="6"/>
  <c r="I99" i="6" s="1"/>
  <c r="H88" i="6"/>
  <c r="I88" i="6" s="1"/>
  <c r="H84" i="6"/>
  <c r="I84" i="6" s="1"/>
  <c r="I32" i="6" l="1"/>
  <c r="I75" i="6"/>
  <c r="I37" i="6"/>
  <c r="I27" i="6"/>
  <c r="I13" i="6"/>
</calcChain>
</file>

<file path=xl/sharedStrings.xml><?xml version="1.0" encoding="utf-8"?>
<sst xmlns="http://schemas.openxmlformats.org/spreadsheetml/2006/main" count="461" uniqueCount="286">
  <si>
    <t>ITEM</t>
  </si>
  <si>
    <t>DESCRIÇÃO</t>
  </si>
  <si>
    <t>DIRETA</t>
  </si>
  <si>
    <t>INDIRETA</t>
  </si>
  <si>
    <t>(    )</t>
  </si>
  <si>
    <t>UND.</t>
  </si>
  <si>
    <t>QUANT.</t>
  </si>
  <si>
    <t>TOTAL</t>
  </si>
  <si>
    <t>FONTE</t>
  </si>
  <si>
    <t>1.1</t>
  </si>
  <si>
    <t>(  X  )</t>
  </si>
  <si>
    <t xml:space="preserve">FORMA DE
EXECUÇÃO: </t>
  </si>
  <si>
    <t>UNITÁRIO
 S/ BDI</t>
  </si>
  <si>
    <t>UNITÁRIO
C/ BDI</t>
  </si>
  <si>
    <t>m²</t>
  </si>
  <si>
    <t xml:space="preserve">BDI = </t>
  </si>
  <si>
    <t>-</t>
  </si>
  <si>
    <t>SEINFRA</t>
  </si>
  <si>
    <t>ED-50266</t>
  </si>
  <si>
    <t>PLANILHA ORÇAMENTÁRIA DE CUSTOS</t>
  </si>
  <si>
    <t>CDIGO</t>
  </si>
  <si>
    <t>LIMPEZA FINAL PARA ENTREGA DA OBRA</t>
  </si>
  <si>
    <t>PREFEITURA MUNICIPAL DE SANTO ANTÔNIO DO AMPARO</t>
  </si>
  <si>
    <t>PLANILHA ORÇAMENTARIA</t>
  </si>
  <si>
    <t xml:space="preserve">Adotado BDI "CONSTRUÇÃO DE EDIFÍCIOS" da planilha de preços SEINFRA/REGIÃO CENTRAL 07/2021  SEM DESONERAÇÃO </t>
  </si>
  <si>
    <t xml:space="preserve">SERVIÇOS PRELIMINARES </t>
  </si>
  <si>
    <t>SINAPI</t>
  </si>
  <si>
    <t>m³</t>
  </si>
  <si>
    <t>POSTINHO DE SAÚDE</t>
  </si>
  <si>
    <t xml:space="preserve">ISS
4,00%- </t>
  </si>
  <si>
    <t>70% DO INSS</t>
  </si>
  <si>
    <t>M²</t>
  </si>
  <si>
    <t>LOCAÇÃO DE CONTAINER TIPO DEPÓSITO - ÁREA MÍNIMA DE 13,80 M²</t>
  </si>
  <si>
    <t>CPOS/CDHU</t>
  </si>
  <si>
    <t xml:space="preserve"> 02.02.150 </t>
  </si>
  <si>
    <t>FUNDAÇÃO</t>
  </si>
  <si>
    <t>M</t>
  </si>
  <si>
    <t>ARMAÇÃO DE BLOCO UTILIZANDO AÇO CA-60 DE 5 MM - MONTAGEM. AF_01/2024</t>
  </si>
  <si>
    <t>KG</t>
  </si>
  <si>
    <t>ARMAÇÃO DE BLOCO UTILIZANDO AÇO CA-50 DE 10 MM - MONTAGEM. AF_01/2024</t>
  </si>
  <si>
    <t>REATERRO MANUAL DE VALAS, COM COMPACTADOR DE SOLOS DE PERCUSSÃO. AF_08/2023</t>
  </si>
  <si>
    <t>IMPERMEABILIZAÇÃO DE SUPERFÍCIE COM EMULSÃO ASFÁLTICA, 2 DEMÃOS. AF_09/2023</t>
  </si>
  <si>
    <t>UN/MES</t>
  </si>
  <si>
    <t>FORNECIMENTO E INSTALAÇÃO DE PLACA DE OBRA COM CHAPA GALVANIZADA E ESTRUTURA DE MADEIRA. AF_03/2022_PS</t>
  </si>
  <si>
    <t>Próprio</t>
  </si>
  <si>
    <t xml:space="preserve"> 2.1 </t>
  </si>
  <si>
    <t>LOCAÇÃO CONVENCIONAL DE OBRA, UTILIZANDO GABARITO DE TÁBUAS CORRIDAS PONTALETADAS A CADA 2,00M -  2 UTILIZAÇÕES. AF_03/2024</t>
  </si>
  <si>
    <t>ESCAVAÇÃO MANUAL DE VALA COM PROFUNDIDADE MENOR OU IGUAL A 1,30 M. AF_02/2021</t>
  </si>
  <si>
    <t>LASTRO COM MATERIAL GRANULAR (PEDRA BRITADA N.1 E PEDRA BRITADA N.2), APLICADO EM PISOS OU LAJES SOBRE SOLO, ESPESSURA DE *10 CM*. AF_01/2024</t>
  </si>
  <si>
    <t>CONCRETAGEM DE BLOCO DE COROAMENTO OU VIGA BALDRAME, FCK 30 MPA, COM USO DE BOMBA - LANÇAMENTO, ADENSAMENTO E ACABAMENTO. AF_01/2024</t>
  </si>
  <si>
    <t>ESTRUTURA</t>
  </si>
  <si>
    <t xml:space="preserve"> 3.1 </t>
  </si>
  <si>
    <t>PILARES</t>
  </si>
  <si>
    <t>MONTAGEM E DESMONTAGEM DE FÔRMA DE PILARES RETANGULARES E ESTRUTURAS SIMILARES, PÉ-DIREITO SIMPLES, EM CHAPA DE MADEIRA COMPENSADA RESINADA, 6 UTILIZAÇÕES. AF_09/2020</t>
  </si>
  <si>
    <t>ARMAÇÃO DE PILAR OU VIGA DE ESTRUTURA CONVENCIONAL DE CONCRETO ARMADO UTILIZANDO AÇO CA-50 DE 10,0 MM - MONTAGEM. AF_06/2022</t>
  </si>
  <si>
    <t>ARMAÇÃO DE PILAR OU VIGA DE ESTRUTURA CONVENCIONAL DE CONCRETO ARMADO UTILIZANDO AÇO CA-60 DE 5,0 MM - MONTAGEM. AF_06/2022</t>
  </si>
  <si>
    <t xml:space="preserve"> CPU2284 </t>
  </si>
  <si>
    <t xml:space="preserve"> 3.2 </t>
  </si>
  <si>
    <t>VIGAS</t>
  </si>
  <si>
    <t xml:space="preserve"> 3.2.1 </t>
  </si>
  <si>
    <t>MONTAGEM E DESMONTAGEM DE FÔRMA DE VIGA, ESCORAMENTO METÁLICO, PÉ-DIREITO SIMPLES, EM CHAPA DE MADEIRA RESINADA, 6 UTILIZAÇÕES. AF_09/2020</t>
  </si>
  <si>
    <t xml:space="preserve"> 3.3 </t>
  </si>
  <si>
    <t>LAJES</t>
  </si>
  <si>
    <t xml:space="preserve"> CPU2101 </t>
  </si>
  <si>
    <t>Laje pré-fabricada unidirecional em viga treliçada/lajota em EPS LT 12 (8 + 4), exceto capa de concreto</t>
  </si>
  <si>
    <t>ALVENARIA DE VEDAÇÃO</t>
  </si>
  <si>
    <t>ALVENARIA DE VEDAÇÃO DE BLOCOS CERÂMICOS FURADOS NA VERTICAL DE 14X19X29 CM (ESPESSURA 14 CM) E
ARGAMASSA DE ASSENTAMENTO COM PREPARO MANUAL. AF_12/2021</t>
  </si>
  <si>
    <t>VERGA MOLDADA IN LOCO COM UTILIZAÇÃO DE BLOCOS CANALETA, ESPESSURA DE *20* CM. AF_03/2024</t>
  </si>
  <si>
    <t>CONTRAVERGA MOLDADA IN LOCO COM UTILIZAÇÃO DE BLOCOS CANALETA, ESPESSURA DE *20* CM. AF_03/2024</t>
  </si>
  <si>
    <t>COBERTURA</t>
  </si>
  <si>
    <t>FABRICAÇÃO E INSTALAÇÃO DE PONTALETES DE MADEIRA NÃO APARELHADA PARA TELHADOS COM ATÉ 2 ÁGUAS E COM TELHA ONDULADA DE FIBROCIMENTO, ALUMÍNIO OU PLÁSTICA EM EDIFÍCIO RESIDENCIAL DE MÚLTIPLOS PAVIMENTOS, INCLUSO TRANSPORTE VERTICAL. AF_07/2019</t>
  </si>
  <si>
    <t>TRAMA DE MADEIRA COMPOSTA POR TERÇAS PARA TELHADOS DE ATÉ 2 ÁGUAS PARA TELHA ONDULADA DE FIBROCIMENTO, METÁLICA, PLÁSTICA OU TERMOACÚSTICA, INCLUSO TRANSPORTE VERTICAL. AF_07/2019</t>
  </si>
  <si>
    <t>TELHAMENTO COM TELHA ONDULADA DE FIBROCIMENTO E = 6 MM, COM RECOBRIMENTO LATERAL DE 1/4 DE ONDA PARA TELHADO COM INCLINAÇÃO MAIOR QUE 10°, COM ATÉ 2 ÁGUAS, INCLUSO IÇAMENTO. AF_07/2019</t>
  </si>
  <si>
    <t>CALHA EM CHAPA DE AÇO GALVANIZADO NÚMERO 24, DESENVOLVIMENTO DE 100 CM, INCLUSO TRANSPORTE VERTICAL. AF_07/2019</t>
  </si>
  <si>
    <t>RUFO EM CHAPA DE AÇO GALVANIZADO NÚMERO 24, CORTE DE 25 CM, INCLUSO TRANSPORTE VERTICAL. AF_07/2019</t>
  </si>
  <si>
    <t>ESQUADRIAS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</si>
  <si>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</si>
  <si>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UN</t>
  </si>
  <si>
    <t>ED-50983</t>
  </si>
  <si>
    <t>PORTÃO DE GRADE EM BARRA REDONDA 1/2" E REQUADRO EM
BARRA CHATA 1.1/4"X3/16", EXCLUSIVE CADEADO E PINTURA</t>
  </si>
  <si>
    <t>ED-50491</t>
  </si>
  <si>
    <t>PINTURA ESMALTE BASE SOLVENTE EM ESQUADRIAS DE FERRO,
DUAS (2) DEMÃOS, COM APLICAÇÃO MANUAL, INCLUSIVE UMA (1)
DEMÃO DE FUNDO ANTICORROSIVO</t>
  </si>
  <si>
    <t>ED-32016</t>
  </si>
  <si>
    <t>JANELA DE GRADE DE CELA (JG1), CONFORME CADERNO DE
PROJETO PADRÃO PENITENCIÁRIA-MG (DETALHE EQ12/EQ12A),
INCLUSIVE FORNECIMENTO, INSTALAÇÃO E PINTURA ESMALTE
SINTÉTICO, DUAS (2) DEMÃOS COM UMA (1) DEMÃO DE FUNDO
ANTICORROSIVO</t>
  </si>
  <si>
    <t>ED-32033</t>
  </si>
  <si>
    <t>JANELA BASCULANTE (JF), CONFORME CADERNO DE PROJETO
PADRÃO PENITENCIÁRIA-MG (DETALHE EQ14), INCLUSIVE
FORNECIMENTO E INSTALAÇÃO, VIDRO ESP. 3MM E PINTURA
ESMALTE SINTÉTICO, DUAS (2) DEMÃOS COM UMA (1) DEMÃO DE
FUNDO ANTICORROSIVO</t>
  </si>
  <si>
    <t>CHAPISCO APLICADO EM ALVENARIA (COM PRESENÇA DE VÃOS) E ESTRUTURAS DE CONCRETO DE FACHADA, COM COLHER DE PEDREIRO.  ARGAMASSA TRAÇO 1:3 COM PREPARO EM BETONEIRA 400L. AF_10/2022</t>
  </si>
  <si>
    <t>ED-50761</t>
  </si>
  <si>
    <t>REBOCO COM ARGAMASSA, TRAÇO 1:2:8 (CIMENTO, CAL E AREIA)
, ESP. 20MM, APLICAÇÃO MANUAL, INCLUSIVE ARGAMASSA COM
PREPARO MECANIZADO, EXCLUSIVE CHAPISCO</t>
  </si>
  <si>
    <t>EMBOÇO, EM ARGAMASSA TRAÇO 1:2:8, PREPARO MECÂNICO, APLICADO MANUALMENTE EM PAREDES INTERNAS DE AMBIENTES COM ÁREA MAIOR QUE 10M², E = 10MM, COM TALISCAS. AF_03/2024</t>
  </si>
  <si>
    <t>REVESTIMENTO CERÂMICO</t>
  </si>
  <si>
    <t>REVESTIMENTO CERÂMICO PARA PAREDES INTERNAS COM PLACAS TIPO ESMALTADA DE DIMENSÕES 20X20 CM
APLICADAS NA ALTURA INTEIRA DAS PAREDES. AF_02/2023_PE</t>
  </si>
  <si>
    <t>PISO EXTERNO</t>
  </si>
  <si>
    <t>EXECUÇÃO DE PASSEIO (CALÇADA) OU PISO DE CONCRETO COM CONCRETO MOLDADO IN LOCO, USINADO, ACABAMENTO CONVENCIONAL, ESPESSURA 8 CM, ARMADO. AF_08/2022</t>
  </si>
  <si>
    <t>ORSE</t>
  </si>
  <si>
    <t>Regularização de base para revest. de pisos com arg. traço t4, esp. média = 2,5cm</t>
  </si>
  <si>
    <t>PISO CHÃO</t>
  </si>
  <si>
    <t>REVESTIMENTO CERÂMICO PARA PISO COM PLACAS TIPO ESMALTADA DE DIMENSÕES 60X60 CM APLICADA EM
AMBIENTES DE ÁREA MAIOR QUE 10 M2. AF_02/2023_PE</t>
  </si>
  <si>
    <t>REVESTIMENTO DE TETO</t>
  </si>
  <si>
    <t>CHAPISCO APLICADO NO TETO OU EM ALVENARIA E ESTRUTURA, COM ROLO PARA TEXTURA ACRÍLICA. ARGAMASSA INDUSTRIALIZADA COM PREPARO EM MISTURADOR 300 KG. AF_10/2022</t>
  </si>
  <si>
    <t>PINTURA</t>
  </si>
  <si>
    <t>PAREDES</t>
  </si>
  <si>
    <t>FUNDO SELADOR ACRÍLICO, APLICAÇÃO MANUAL EM PAREDE, UMA DEMÃO. AF_04/2023</t>
  </si>
  <si>
    <t>PINTURA LÁTEX ACRÍLICA ECONÔMICA, APLICAÇÃO MANUAL EM PAREDES, DUAS DEMÃOS. AF_04/2023</t>
  </si>
  <si>
    <t>TETO</t>
  </si>
  <si>
    <t>EMASSAMENTO COM MASSA LÁTEX, APLICAÇÃO EM TETO, UMA DEMÃO, LIXAMENTO MANUAL. AF_04/2023</t>
  </si>
  <si>
    <t>PINTURA LÁTEX ACRÍLICA ECONÔMICA, APLICAÇÃO MANUAL EM TETO, DUAS DEMÃOS. AF_04/2023</t>
  </si>
  <si>
    <t>MARMORARIA</t>
  </si>
  <si>
    <t>Tampo/bancada em granito branco siena, e=2cm</t>
  </si>
  <si>
    <t>LOUÇAS, METAIS E ACESSÓRIOS</t>
  </si>
  <si>
    <t>LOUÇAS</t>
  </si>
  <si>
    <t>VASO SANITARIO SIFONADO CONVENCIONAL COM LOUÇA BRANCA, INCLUSO CONJUNTO DE LIGAÇÃO PARA
BACIA SANITÁRIA AJUSTÁVEL - FORNECIMENTO E INSTALAÇÃO. AF_01/2020</t>
  </si>
  <si>
    <t>UM</t>
  </si>
  <si>
    <t>ED-48156</t>
  </si>
  <si>
    <t>ASSENTO PLÁSTICO PARA BACIA SANITÁRIA, NA COR BRANCA,
PADRÃO POPULAR, INCLUSIVE ACESSÓRIOS PARA FIXAÇÃO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</si>
  <si>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</si>
  <si>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METAIS E ACESSÓRIOS</t>
  </si>
  <si>
    <t>CUBA DE EMBUTIR RETANGULAR DE AÇO INOXIDÁVEL, 46 X 30 X 12 CM - FORNECIMENTO E INSTALAÇÃO. AF_01/2020</t>
  </si>
  <si>
    <t>TORNEIRA CROMADA TUBO MÓVEL, DE MESA, 1/2" OU 3/4", PARA PIA DE COZINHA, PADRÃO ALTO -
FORNECIMENTO E INSTALAÇÃO. AF_01/2020</t>
  </si>
  <si>
    <t xml:space="preserve"> CPU2105 </t>
  </si>
  <si>
    <t>RALO SECO PVC QUADRADO 15x15 COM GRELHA</t>
  </si>
  <si>
    <t>SIFÃO DO TIPO GARRAFA/COPO EM PVC 1.1/4  X 1.1/2" - FORNECIMENTO E INSTALAÇÃO. AF_01/2020</t>
  </si>
  <si>
    <t>INSTALAÇÕES HIDROSSANITÁRIAS</t>
  </si>
  <si>
    <t>HIDRÁULICA</t>
  </si>
  <si>
    <t>ED-50222</t>
  </si>
  <si>
    <t>SETOP</t>
  </si>
  <si>
    <t>PONTO DE EMBUTIR PARA ÁGUA FRIA EM TUBO PVC RÍGIDO
ROSCÁVEL, DN 1/2" (20MM), EMBUTIDO NA ALVENARIA COM
DISTÂNCIA DE ATÉ CINCO (5) METROS DA TOMADA DE ÁGUA,
INCLUSIVE CONEXÕES E FIXAÇÃO DO TUBO COM ENCHIMENTO
DO RASGO NA ALVENARIA/CONCRETO COM ARGAMASSA</t>
  </si>
  <si>
    <t>REGISTRO DE GAVETA BRUTO, LATÃO, ROSCÁVEL, 3/4", COM ACABAMENTO E CANOPLA CROMADOS -
FORNECIMENTO E INSTALAÇÃO. AF_08/2021</t>
  </si>
  <si>
    <t>CAIXA D´ÁGUA EM POLIÉSTER REFORÇADO COM FIBRA DE VIDRO, 500 LITROS - FORNECIMENTO E INSTALAÇÃO.
AF_06/2021</t>
  </si>
  <si>
    <t>SANITÁRIA</t>
  </si>
  <si>
    <t>CAIXA SIFONADA, PVC, DN 100 X 100 X 50 MM, JUNTA ELÁSTICA, FORNECIDA E INSTALADA EM RAMAL DE DESCARGA OU EM RAMAL DE ESGOTO SANITÁRIO. AF_08/2022</t>
  </si>
  <si>
    <t>Caixa de inspeção  0.60 x 0.60 x 0.60m</t>
  </si>
  <si>
    <t>CAIXA SIFONADA, COM GRELHA QUADRADA, PVC, DN 150 X 150 X 50 MM, JUNTA SOLDÁVEL, FORNECIDA E INSTALADA EM RAMAL DE DESCARGA OU EM RAMAL DE ESGOTO SANITÁRIO. AF_08/2022</t>
  </si>
  <si>
    <t>CAIXA SIFONADA, PVC, DN 150 X 185 X 75 MM, JUNTA ELÁSTICA, FORNECIDA E INSTALADA EM RAMAL DE DESCARGA OU EM RAMAL DE ESGOTO SANITÁRIO. AF_08/2022</t>
  </si>
  <si>
    <t>ED-50225</t>
  </si>
  <si>
    <t>PONTO DE EMBUTIR PARA ESGOTO EM TUBO PVC RÍGIDO, PBV -
SÉRIE NORMAL, DN 100MM (4"), EMBUTIDO EM PISO COM
DISTÂNCIA DE ATÉ CINCO (5) METROS DO RAMAL DE ESGOTO,
INCLUSIVE CONEXÕES E FIXAÇÃO DO TUBO COM ENCHIMENTO
DO RASGO NO CONCRETO COM ARGAMASSA</t>
  </si>
  <si>
    <t>ED-50223</t>
  </si>
  <si>
    <t>PONTO DE EMBUTIR PARA ESGOTO EM TUBO PVC RÍGIDO, PB -
SÉRIE NORMAL, DN 40MM (1.1/2"), EMBUTIDO NA ALVENARIA/PISO,
COM ALTURA (SAÍDA) DE 50CM DO PISO, COM DISTÂNCIA DE ATÉ
CINCO (5) METROS DO RAMAL DE ESGOTO, EXCLUSIVE
ESCAVAÇÃO, INCLUSIVE CONEXÕES E FIXAÇÃO DO TUBO COM
ENCHIMENTO DO RASGO NA ALVENARIA/CONCRETO COM
ARGAMASSA</t>
  </si>
  <si>
    <t>ED-50224</t>
  </si>
  <si>
    <t>PONTO DE EMBUTIR PARA ESGOTO EM TUBO PVC RÍGIDO, PBV -
SÉRIE NORMAL, DN 50MM (2"), EMBUTIDO EM PISO COM
DISTÂNCIA DE ATÉ CINCO (5) METROS DO RAMAL DE ESGOTO,
EXCLUSIVE ESCAVAÇÃO, INCLUSIVE CONEXÕES E FIXAÇÃO DO
TUBO COM ENCHIMENTO DO RASGO NO CONCRETO COM
ARGAMASSA</t>
  </si>
  <si>
    <t>PLUVIAL</t>
  </si>
  <si>
    <t>LUVA SIMPLES, PVC, SERIE NORMAL, ESGOTO PREDIAL, DN 100 MM, JUNTA ELÁSTICA, FORNECIDO E INSTALADO EM
PRUMADA DE ESGOTO SANITÁRIO OU VENTILAÇÃO. AF_08/2022</t>
  </si>
  <si>
    <t>JOELHO 90 GRAUS, PVC, SERIE NORMAL, ESGOTO PREDIAL, DN 100 MM, JUNTA ELÁSTICA, FORNECIDO E
INSTALADO EM SUBCOLETOR AÉREO DE ESGOTO SANITÁRIO. AF_08/2022</t>
  </si>
  <si>
    <t>TUBO DE PVC PARA REDE COLETORA DE ESGOTO DE PAREDE MACIÇA, DN 100 MM, JUNTA ELÁSTICA - FORNECIMENTO E ASSENTAMENTO. AF_01/2021</t>
  </si>
  <si>
    <t>INSTALAÇÕES ELÉTRICAS</t>
  </si>
  <si>
    <t>INFRAESTRUTURA</t>
  </si>
  <si>
    <t>CAIXA RETANGULAR 4" X 2" MÉDIA (1,30 M DO PISO), PVC, INSTALADA EM PAREDE - FORNECIMENTO E INSTALAÇÃO. AF_03/2023</t>
  </si>
  <si>
    <t>CAIXA OCTOGONAL 3" X 3", PVC, INSTALADA EM LAJE - FORNECIMENTO E INSTALAÇÃO. AF_03/2023</t>
  </si>
  <si>
    <t>CABO DE COBRE FLEXÍVEL ISOLADO, 1,5 MM², ANTI-CHAMA 450/750 V, PARA CIRCUITOS TERMINAIS - FORNECIMENTO E INSTALAÇÃO. AF_03/2023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</si>
  <si>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</si>
  <si>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</si>
  <si>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SBC</t>
  </si>
  <si>
    <t>CAIXA DE PASSAGEM CH.DE ACO C/TAMPA APARAF. 200x200x100 PISO</t>
  </si>
  <si>
    <t>CAIXA DE PASSAGEM DE ACO C/ TAMPA APARAFUSADA 302X302X120</t>
  </si>
  <si>
    <t>INTERRUPTOR SIMPLES (1 MÓDULO), 10A/250V, INCLUINDO SUPORTE E PLACA - FORNECIMENTO E INSTALAÇÃO. AF_03/2023</t>
  </si>
  <si>
    <t>PLACA CEGA SEM FURO</t>
  </si>
  <si>
    <t>TOMADA MÉDIA DE EMBUTIR (1 MÓDULO), 2P+T 10 A, INCLUINDO SUPORTE E PLACA - FORNECIMENTO E INSTALAÇÃO. AF_03/2023</t>
  </si>
  <si>
    <t>TOMADA MÉDIA DE EMBUTIR (2 MÓDULOS), 2P+T 20 A, SEM SUPORTE E SEM PLACA - FORNECIMENTO E INSTALAÇÃO. AF_03/2023</t>
  </si>
  <si>
    <t>TOMADA MÉDIA DE EMBUTIR (1 MÓDULO), 2P+T 20 A, SEM SUPORTE E SEM PLACA - FORNECIMENTO E INSTALAÇÃO. AF_03/2023</t>
  </si>
  <si>
    <t>Disjuntor termomagnetico tripolar  63 A, padrão DIN (Europeu - linha branca),curva C</t>
  </si>
  <si>
    <t>DISJUNTOR BIPOLAR TIPO DIN, CORRENTE NOMINAL DE 16A - FORNECIMENTO E INSTALAÇÃO. AF_10/2020</t>
  </si>
  <si>
    <t>DISJUNTOR BIPOLAR TIPO DIN, CORRENTE NOMINAL DE 20A - FORNECIMENTO E INSTALAÇÃO. AF_10/2020</t>
  </si>
  <si>
    <t>DISJUNTOR BIPOLAR TIPO DIN, CORRENTE NOMINAL DE 32A - FORNECIMENTO E INSTALAÇÃO. AF_10/2020</t>
  </si>
  <si>
    <t>ELETRODUTO FLEXÍVEL CORRUGADO REFORÇADO, PVC, DN 32 MM (1"), PARA CIRCUITOS TERMINAIS, INSTALADO EM FORRO - FORNECIMENTO E INSTALAÇÃO. AF_03/2023</t>
  </si>
  <si>
    <t>QUADRO DE DISTRIBUIÇÃO DE ENERGIA EM PVC, DE EMBUTIR, SEM BARRAMENTO, PARA 6 DISJUNTORES -
FORNECIMENTO E INSTALAÇÃO. AF_07/2025</t>
  </si>
  <si>
    <t>ILUMINAÇÃO</t>
  </si>
  <si>
    <t xml:space="preserve"> 41.31.040 </t>
  </si>
  <si>
    <t>LUMINÁRIA LED RETANGULAR DE SOBREPOR COM DIFUSOR TRANSLÚCIDO, 4000 K, FLUXO LUMINOSO DE 3690 A 4800 LM, POTÊNCIA DE 35 W A 41 W</t>
  </si>
  <si>
    <t>LUMINARIA DE SOBREPOR PLAFON 18W LED BRANCO FRIO 22,5x22,5</t>
  </si>
  <si>
    <t>SERVIÇOS COMPLEMENTARES</t>
  </si>
  <si>
    <t xml:space="preserve">FABRICAÇÃO, MONTAGEM E DESMONTAGEM DE FÔRMA PARA BLOCO DE COROAMENTO, EM MADEIRA SERRADA, E=25 MM, 4 UTILIZAÇÕES. AF_01/2024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</si>
  <si>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VÁLVULA DE DESCARGA METÁLICA, BASE 1 1/4", ACABAMENTO METALICO CROMADO - FORNECIMENTO E
INSTALAÇÃO. AF_08/2021</t>
  </si>
  <si>
    <t>REGIÃO/MÊS DE REFERÊNCIA: SEINFRA REGIÃO CENTRAL 07/2025 SEM DESONERAÇÃO SINAPI 09/2025, ORSE, SBC</t>
  </si>
  <si>
    <t>REVESTIMENTOS</t>
  </si>
  <si>
    <t>7.1</t>
  </si>
  <si>
    <t>7.2</t>
  </si>
  <si>
    <t>7.3</t>
  </si>
  <si>
    <t>7.4</t>
  </si>
  <si>
    <t>7.5</t>
  </si>
  <si>
    <t>REVESTIMENTO PAREDE</t>
  </si>
  <si>
    <t>8.1</t>
  </si>
  <si>
    <t>8.2</t>
  </si>
  <si>
    <t>10.1</t>
  </si>
  <si>
    <t>10.2</t>
  </si>
  <si>
    <t>11.1</t>
  </si>
  <si>
    <t>11.2</t>
  </si>
  <si>
    <t xml:space="preserve">11.3 </t>
  </si>
  <si>
    <t>12.1</t>
  </si>
  <si>
    <t>12.2</t>
  </si>
  <si>
    <t>1.2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</si>
  <si>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</si>
  <si>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</si>
  <si>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</si>
  <si>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</si>
  <si>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</si>
  <si>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</si>
  <si>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</si>
  <si>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 xml:space="preserve"> 2.9</t>
  </si>
  <si>
    <t>3.1.1</t>
  </si>
  <si>
    <t>3.1.2</t>
  </si>
  <si>
    <t>3.1.3</t>
  </si>
  <si>
    <t>3.1.4</t>
  </si>
  <si>
    <t xml:space="preserve"> 3.2.2</t>
  </si>
  <si>
    <t xml:space="preserve"> 3.2.3</t>
  </si>
  <si>
    <t xml:space="preserve"> 3.2.4</t>
  </si>
  <si>
    <t>3.3.1</t>
  </si>
  <si>
    <t>3.3.2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</si>
  <si>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</si>
  <si>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</si>
  <si>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</si>
  <si>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</si>
  <si>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</si>
  <si>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</si>
  <si>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</si>
  <si>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</si>
  <si>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</si>
  <si>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</si>
  <si>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7.1.1</t>
  </si>
  <si>
    <t>7.1.2</t>
  </si>
  <si>
    <t>7.1.3</t>
  </si>
  <si>
    <t>7.2.1</t>
  </si>
  <si>
    <t>7.3.1</t>
  </si>
  <si>
    <t>7.3.2</t>
  </si>
  <si>
    <t>7.4.1</t>
  </si>
  <si>
    <t>7.5.1</t>
  </si>
  <si>
    <t>7.5.2</t>
  </si>
  <si>
    <t>8.1.1</t>
  </si>
  <si>
    <t>8.1.2</t>
  </si>
  <si>
    <t>8.2.1</t>
  </si>
  <si>
    <t>8.2.2</t>
  </si>
  <si>
    <t>9.1</t>
  </si>
  <si>
    <t>10.1.1</t>
  </si>
  <si>
    <t>10.1.2</t>
  </si>
  <si>
    <t>10.1.3</t>
  </si>
  <si>
    <t>10.1.4</t>
  </si>
  <si>
    <t>10.2.1</t>
  </si>
  <si>
    <t>10.2.2</t>
  </si>
  <si>
    <t>10.2.3</t>
  </si>
  <si>
    <t>10.2.4</t>
  </si>
  <si>
    <t>11.1.1</t>
  </si>
  <si>
    <t>11.1.2</t>
  </si>
  <si>
    <t>11.1.3</t>
  </si>
  <si>
    <t>11.2.1</t>
  </si>
  <si>
    <t>11.2.2</t>
  </si>
  <si>
    <t>11.2.3</t>
  </si>
  <si>
    <t>11.2.4</t>
  </si>
  <si>
    <t>11.2.5</t>
  </si>
  <si>
    <t>11.2.6</t>
  </si>
  <si>
    <t>11.2.7</t>
  </si>
  <si>
    <t>11.3.1</t>
  </si>
  <si>
    <t>11.3.2</t>
  </si>
  <si>
    <t>11.3.3</t>
  </si>
  <si>
    <t>12.1.1</t>
  </si>
  <si>
    <t>12.1.2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</si>
  <si>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</si>
  <si>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</si>
  <si>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</si>
  <si>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</si>
  <si>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</si>
  <si>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</si>
  <si>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</si>
  <si>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</si>
  <si>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</si>
  <si>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</si>
  <si>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</si>
  <si>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12.1.14</t>
  </si>
  <si>
    <t>12.1.15</t>
  </si>
  <si>
    <t>12.1.16</t>
  </si>
  <si>
    <t>12.1.17</t>
  </si>
  <si>
    <t>12.1.18</t>
  </si>
  <si>
    <t>12.2.1</t>
  </si>
  <si>
    <t>12.2.2</t>
  </si>
  <si>
    <t>13.1</t>
  </si>
  <si>
    <t>4.1</t>
  </si>
  <si>
    <t>4.2</t>
  </si>
  <si>
    <t>4.3</t>
  </si>
  <si>
    <t>PRAZO DE EXECUÇÃO: 05 MESES</t>
  </si>
  <si>
    <t>_______________________________________________</t>
  </si>
  <si>
    <t xml:space="preserve">                       CLÁUDIA BORGES </t>
  </si>
  <si>
    <t xml:space="preserve">                      ENGENHEIRA CIVIL</t>
  </si>
  <si>
    <t xml:space="preserve">                      CREA:254.185/D</t>
  </si>
  <si>
    <t>CONCRETAGEM DE PILARES, VIGAS E LAJES, FCK = 30 MPA, COM USO DE BOMBA - LANÇAMENTO, ADENSAMENTO E ACABAMENTO. AF_02/2022_PS</t>
  </si>
  <si>
    <t xml:space="preserve">OBRA: </t>
  </si>
  <si>
    <t>LOCAL: COMUNIDADE CARIDADE DE BAIXO- Zona Rural</t>
  </si>
  <si>
    <t xml:space="preserve"> PREFEITURA MUNICIPAL DE SANTO ANTÔNIO DO AMPARO</t>
  </si>
  <si>
    <t xml:space="preserve">                      CNPJ:18.244.335/0001-10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</si>
</sst>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R$&quot;\ #,##0.00"/>
    <numFmt numFmtId="165" formatCode="&quot;R$&quot;\ #,##0.000"/>
    <numFmt numFmtId="167" formatCode="0.0000000000"/>
    <numFmt numFmtId="168" formatCode="#,##0.000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D9E2F3"/>
        <bgColor rgb="FFD9E2F3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rgb="FFDFF0D8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D8ECF6"/>
      </patternFill>
    </fill>
    <fill>
      <patternFill patternType="solid">
        <fgColor theme="6" tint="0.59999389629810485"/>
        <bgColor rgb="FFE2EFD9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0" fillId="7" borderId="1" applyNumberFormat="0" applyAlignment="0" applyProtection="0"/>
    <xf numFmtId="0" fontId="11" fillId="3" borderId="0" applyNumberFormat="0" applyBorder="0" applyAlignment="0" applyProtection="0"/>
    <xf numFmtId="0" fontId="12" fillId="22" borderId="0" applyNumberFormat="0" applyBorder="0" applyAlignment="0" applyProtection="0"/>
    <xf numFmtId="0" fontId="3" fillId="23" borderId="4" applyNumberFormat="0" applyFont="0" applyAlignment="0" applyProtection="0"/>
    <xf numFmtId="9" fontId="3" fillId="0" borderId="0" applyFont="0" applyFill="0" applyBorder="0" applyAlignment="0" applyProtection="0"/>
    <xf numFmtId="0" fontId="13" fillId="1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43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21" fillId="0" borderId="13" xfId="0" applyFont="1" applyBorder="1" applyAlignment="1">
      <alignment vertical="center"/>
    </xf>
    <xf numFmtId="0" fontId="21" fillId="0" borderId="10" xfId="0" applyFont="1" applyBorder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vertical="center"/>
    </xf>
    <xf numFmtId="0" fontId="21" fillId="0" borderId="13" xfId="0" applyFont="1" applyBorder="1" applyAlignment="1">
      <alignment vertical="center" wrapText="1"/>
    </xf>
    <xf numFmtId="4" fontId="3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1" fillId="0" borderId="12" xfId="0" applyFont="1" applyBorder="1" applyAlignment="1">
      <alignment horizontal="left" vertical="center"/>
    </xf>
    <xf numFmtId="4" fontId="21" fillId="0" borderId="13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21" fillId="0" borderId="1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1" fillId="0" borderId="16" xfId="0" applyFont="1" applyBorder="1" applyAlignment="1">
      <alignment vertical="center" wrapText="1"/>
    </xf>
    <xf numFmtId="4" fontId="21" fillId="0" borderId="13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22" fillId="0" borderId="0" xfId="0" applyFont="1" applyAlignment="1">
      <alignment vertical="center" wrapText="1"/>
    </xf>
    <xf numFmtId="4" fontId="21" fillId="0" borderId="11" xfId="0" applyNumberFormat="1" applyFont="1" applyBorder="1" applyAlignment="1">
      <alignment horizontal="center" vertical="center"/>
    </xf>
    <xf numFmtId="49" fontId="21" fillId="0" borderId="11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165" fontId="22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0" xfId="0" applyFont="1" applyBorder="1" applyAlignment="1">
      <alignment horizontal="left" vertical="center"/>
    </xf>
    <xf numFmtId="0" fontId="21" fillId="0" borderId="23" xfId="0" applyFont="1" applyBorder="1" applyAlignment="1">
      <alignment horizontal="center" vertical="center"/>
    </xf>
    <xf numFmtId="0" fontId="21" fillId="0" borderId="27" xfId="0" applyFont="1" applyBorder="1" applyAlignment="1">
      <alignment horizontal="right" vertical="center" wrapText="1"/>
    </xf>
    <xf numFmtId="10" fontId="21" fillId="0" borderId="29" xfId="33" applyNumberFormat="1" applyFont="1" applyFill="1" applyBorder="1" applyAlignment="1">
      <alignment horizontal="left" vertical="center"/>
    </xf>
    <xf numFmtId="4" fontId="21" fillId="0" borderId="12" xfId="0" applyNumberFormat="1" applyFont="1" applyBorder="1" applyAlignment="1">
      <alignment horizontal="center" vertical="center" wrapText="1"/>
    </xf>
    <xf numFmtId="10" fontId="21" fillId="0" borderId="10" xfId="33" applyNumberFormat="1" applyFont="1" applyFill="1" applyBorder="1" applyAlignment="1">
      <alignment horizontal="left" vertical="center"/>
    </xf>
    <xf numFmtId="4" fontId="3" fillId="0" borderId="10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164" fontId="22" fillId="0" borderId="13" xfId="0" applyNumberFormat="1" applyFont="1" applyBorder="1" applyAlignment="1">
      <alignment horizontal="center" vertical="center"/>
    </xf>
    <xf numFmtId="0" fontId="22" fillId="25" borderId="0" xfId="44" applyFont="1" applyFill="1" applyAlignment="1">
      <alignment vertical="center"/>
    </xf>
    <xf numFmtId="0" fontId="22" fillId="25" borderId="0" xfId="44" applyFont="1" applyFill="1" applyAlignment="1">
      <alignment horizontal="center" vertical="center"/>
    </xf>
    <xf numFmtId="0" fontId="22" fillId="25" borderId="0" xfId="0" applyFont="1" applyFill="1" applyAlignment="1">
      <alignment vertical="center"/>
    </xf>
    <xf numFmtId="0" fontId="22" fillId="0" borderId="13" xfId="0" applyFont="1" applyBorder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0" fontId="25" fillId="26" borderId="10" xfId="0" applyFont="1" applyFill="1" applyBorder="1" applyAlignment="1">
      <alignment horizontal="left" vertical="top" wrapText="1"/>
    </xf>
    <xf numFmtId="0" fontId="26" fillId="26" borderId="10" xfId="0" applyFont="1" applyFill="1" applyBorder="1" applyAlignment="1">
      <alignment horizontal="left" vertical="top" wrapText="1"/>
    </xf>
    <xf numFmtId="167" fontId="25" fillId="26" borderId="10" xfId="0" applyNumberFormat="1" applyFont="1" applyFill="1" applyBorder="1" applyAlignment="1">
      <alignment horizontal="right" vertical="top" wrapText="1"/>
    </xf>
    <xf numFmtId="0" fontId="25" fillId="26" borderId="10" xfId="0" applyFont="1" applyFill="1" applyBorder="1" applyAlignment="1">
      <alignment horizontal="right" vertical="top" wrapText="1"/>
    </xf>
    <xf numFmtId="0" fontId="29" fillId="30" borderId="10" xfId="0" applyFont="1" applyFill="1" applyBorder="1" applyAlignment="1">
      <alignment horizontal="right" vertical="top" wrapText="1"/>
    </xf>
    <xf numFmtId="167" fontId="29" fillId="30" borderId="10" xfId="0" applyNumberFormat="1" applyFont="1" applyFill="1" applyBorder="1" applyAlignment="1">
      <alignment horizontal="right" vertical="top" wrapText="1"/>
    </xf>
    <xf numFmtId="164" fontId="29" fillId="30" borderId="10" xfId="0" applyNumberFormat="1" applyFont="1" applyFill="1" applyBorder="1" applyAlignment="1">
      <alignment horizontal="right" vertical="top" wrapText="1"/>
    </xf>
    <xf numFmtId="167" fontId="25" fillId="26" borderId="10" xfId="0" applyNumberFormat="1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168" fontId="27" fillId="28" borderId="10" xfId="0" applyNumberFormat="1" applyFont="1" applyFill="1" applyBorder="1" applyAlignment="1">
      <alignment horizontal="center" vertical="center" wrapText="1"/>
    </xf>
    <xf numFmtId="168" fontId="27" fillId="29" borderId="10" xfId="0" applyNumberFormat="1" applyFont="1" applyFill="1" applyBorder="1" applyAlignment="1">
      <alignment horizontal="center" vertical="center" wrapText="1"/>
    </xf>
    <xf numFmtId="168" fontId="27" fillId="27" borderId="10" xfId="0" applyNumberFormat="1" applyFont="1" applyFill="1" applyBorder="1" applyAlignment="1">
      <alignment horizontal="center" vertical="center" wrapText="1"/>
    </xf>
    <xf numFmtId="0" fontId="29" fillId="30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left" vertical="center" wrapText="1"/>
    </xf>
    <xf numFmtId="0" fontId="29" fillId="30" borderId="10" xfId="0" applyFont="1" applyFill="1" applyBorder="1" applyAlignment="1">
      <alignment horizontal="right" vertical="center" wrapText="1"/>
    </xf>
    <xf numFmtId="0" fontId="27" fillId="31" borderId="10" xfId="0" applyFont="1" applyFill="1" applyBorder="1" applyAlignment="1">
      <alignment horizontal="center" vertical="center" wrapText="1"/>
    </xf>
    <xf numFmtId="0" fontId="28" fillId="31" borderId="10" xfId="0" applyFont="1" applyFill="1" applyBorder="1" applyAlignment="1">
      <alignment horizontal="left" vertical="top" wrapText="1"/>
    </xf>
    <xf numFmtId="164" fontId="3" fillId="32" borderId="10" xfId="0" applyNumberFormat="1" applyFont="1" applyFill="1" applyBorder="1" applyAlignment="1">
      <alignment horizontal="center" vertical="center" wrapText="1"/>
    </xf>
    <xf numFmtId="168" fontId="25" fillId="26" borderId="10" xfId="0" applyNumberFormat="1" applyFont="1" applyFill="1" applyBorder="1" applyAlignment="1">
      <alignment horizontal="center" vertical="top" wrapText="1"/>
    </xf>
    <xf numFmtId="168" fontId="25" fillId="28" borderId="10" xfId="0" applyNumberFormat="1" applyFont="1" applyFill="1" applyBorder="1" applyAlignment="1">
      <alignment horizontal="center" vertical="center" wrapText="1"/>
    </xf>
    <xf numFmtId="168" fontId="25" fillId="29" borderId="10" xfId="0" applyNumberFormat="1" applyFont="1" applyFill="1" applyBorder="1" applyAlignment="1">
      <alignment horizontal="center" vertical="center" wrapText="1"/>
    </xf>
    <xf numFmtId="167" fontId="27" fillId="31" borderId="10" xfId="0" applyNumberFormat="1" applyFont="1" applyFill="1" applyBorder="1" applyAlignment="1">
      <alignment horizontal="center" vertical="center" wrapText="1"/>
    </xf>
    <xf numFmtId="4" fontId="27" fillId="31" borderId="10" xfId="0" applyNumberFormat="1" applyFont="1" applyFill="1" applyBorder="1" applyAlignment="1">
      <alignment horizontal="center" vertical="center" wrapText="1"/>
    </xf>
    <xf numFmtId="0" fontId="27" fillId="33" borderId="10" xfId="0" applyFont="1" applyFill="1" applyBorder="1" applyAlignment="1">
      <alignment horizontal="center" vertical="center" wrapText="1"/>
    </xf>
    <xf numFmtId="0" fontId="28" fillId="33" borderId="10" xfId="0" applyFont="1" applyFill="1" applyBorder="1" applyAlignment="1">
      <alignment horizontal="left" vertical="top" wrapText="1"/>
    </xf>
    <xf numFmtId="167" fontId="27" fillId="33" borderId="10" xfId="0" applyNumberFormat="1" applyFont="1" applyFill="1" applyBorder="1" applyAlignment="1">
      <alignment horizontal="center" vertical="center" wrapText="1"/>
    </xf>
    <xf numFmtId="0" fontId="28" fillId="31" borderId="10" xfId="0" applyFont="1" applyFill="1" applyBorder="1" applyAlignment="1">
      <alignment horizontal="left" wrapText="1"/>
    </xf>
    <xf numFmtId="0" fontId="27" fillId="34" borderId="10" xfId="0" applyFont="1" applyFill="1" applyBorder="1" applyAlignment="1">
      <alignment horizontal="center" vertical="center" wrapText="1"/>
    </xf>
    <xf numFmtId="167" fontId="27" fillId="34" borderId="10" xfId="0" applyNumberFormat="1" applyFont="1" applyFill="1" applyBorder="1" applyAlignment="1">
      <alignment horizontal="center" vertical="center" wrapText="1"/>
    </xf>
    <xf numFmtId="4" fontId="27" fillId="34" borderId="10" xfId="0" applyNumberFormat="1" applyFont="1" applyFill="1" applyBorder="1" applyAlignment="1">
      <alignment horizontal="center" vertical="center" wrapText="1"/>
    </xf>
    <xf numFmtId="164" fontId="30" fillId="30" borderId="10" xfId="0" applyNumberFormat="1" applyFont="1" applyFill="1" applyBorder="1" applyAlignment="1">
      <alignment horizontal="right" vertical="top" wrapText="1"/>
    </xf>
    <xf numFmtId="0" fontId="23" fillId="24" borderId="12" xfId="0" applyFont="1" applyFill="1" applyBorder="1" applyAlignment="1">
      <alignment horizontal="center" vertical="center"/>
    </xf>
    <xf numFmtId="0" fontId="23" fillId="24" borderId="13" xfId="0" applyFont="1" applyFill="1" applyBorder="1" applyAlignment="1">
      <alignment horizontal="center" vertical="center"/>
    </xf>
    <xf numFmtId="0" fontId="23" fillId="24" borderId="16" xfId="0" applyFont="1" applyFill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 wrapText="1"/>
    </xf>
    <xf numFmtId="4" fontId="21" fillId="0" borderId="11" xfId="0" applyNumberFormat="1" applyFont="1" applyBorder="1" applyAlignment="1">
      <alignment horizontal="center" vertical="center" wrapText="1"/>
    </xf>
    <xf numFmtId="4" fontId="21" fillId="0" borderId="28" xfId="0" applyNumberFormat="1" applyFont="1" applyBorder="1" applyAlignment="1">
      <alignment horizontal="center" vertical="center"/>
    </xf>
    <xf numFmtId="4" fontId="21" fillId="0" borderId="15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</cellXfs>
  <cellStyles count="49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Neutro" xfId="31" builtinId="28" customBuiltin="1"/>
    <cellStyle name="Normal" xfId="0" builtinId="0"/>
    <cellStyle name="Normal 10" xfId="44" xr:uid="{00000000-0005-0000-0000-000020000000}"/>
    <cellStyle name="Nota" xfId="32" builtinId="10" customBuiltin="1"/>
    <cellStyle name="Porcentagem" xfId="33" builtinId="5"/>
    <cellStyle name="Porcentagem 2" xfId="45" xr:uid="{00000000-0005-0000-0000-000023000000}"/>
    <cellStyle name="Porcentagem 2 2" xfId="46" xr:uid="{EF546DAF-0819-4E6D-A5CE-7B4E6FEFEE42}"/>
    <cellStyle name="Ruim" xfId="30" builtinId="27" customBuiltin="1"/>
    <cellStyle name="Saída" xfId="34" builtinId="21" customBuiltin="1"/>
    <cellStyle name="Texto de Aviso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4" xfId="41" builtinId="19" customBuiltin="1"/>
    <cellStyle name="Total" xfId="42" builtinId="25" customBuiltin="1"/>
    <cellStyle name="Vírgula 2" xfId="47" xr:uid="{4DE38BE0-B1C8-4702-8959-58BB9BE91DB5}"/>
    <cellStyle name="Vírgula 4" xfId="43" xr:uid="{00000000-0005-0000-0000-00002E000000}"/>
    <cellStyle name="Vírgula 4 2" xfId="48" xr:uid="{946369D4-AE01-46C0-93C6-2E0F36F4289D}"/>
  </cellStyles>
  <dxfs count="4"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color theme="0" tint="-0.14996795556505021"/>
        <name val="Calibri Light"/>
        <scheme val="none"/>
      </font>
      <fill>
        <patternFill>
          <fgColor indexed="64"/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182880</xdr:colOff>
      <xdr:row>0</xdr:row>
      <xdr:rowOff>74295</xdr:rowOff>
    </xdr:from>
    <xdr:to>
      <xdr:col>2</xdr:col>
      <xdr:colOff>749743</xdr:colOff>
      <xdr:row>0</xdr:row>
      <xdr:rowOff>950595</xdr:rowOff>
    </xdr:to>
    <xdr:pic>
      <xdr:nvPicPr>
        <xdr:cNvPr id="3" name="Picture 15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" y="74295"/>
          <a:ext cx="1260283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uario\Google%20Drive\DFT%20Projetos\PROJETOS\SERRANIA\PROJETOS\PRA&#199;A\PROJETO%20PRACA%20SETE%20ORELHAS\PLANILHA%20M+&#220;LTIPLA%202.3%20-%20RAND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 refreshError="1"/>
      <sheetData sheetId="1" refreshError="1"/>
      <sheetData sheetId="2" refreshError="1">
        <row r="29">
          <cell r="G29">
            <v>43009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L145"/>
  <sheetViews>
    <sheetView showGridLines="0" tabSelected="1" topLeftCell="A88" zoomScale="90" zoomScaleNormal="90" zoomScaleSheetLayoutView="102" workbookViewId="0">
      <selection activeCell="I149" sqref="A1:I149"/>
    </sheetView>
  </sheetViews>
  <sheetFormatPr defaultColWidth="9.140625" defaultRowHeight="12.75" x14ac:dyDescent="0.2"/>
  <cols>
    <col min="1" max="1" width="10" style="3" customWidth="1"/>
    <col min="2" max="2" width="14.140625" style="4" customWidth="1"/>
    <col min="3" max="3" width="15" style="4" customWidth="1"/>
    <col min="4" max="4" width="97" style="11" customWidth="1"/>
    <col min="5" max="5" width="11.28515625" style="4" customWidth="1"/>
    <col min="6" max="6" width="26.7109375" style="5" customWidth="1"/>
    <col min="7" max="7" width="12.7109375" style="5" customWidth="1"/>
    <col min="8" max="8" width="25.5703125" style="5" customWidth="1"/>
    <col min="9" max="9" width="21.28515625" style="48" customWidth="1"/>
    <col min="10" max="10" width="9.140625" style="10"/>
    <col min="11" max="11" width="6.140625" style="4" bestFit="1" customWidth="1"/>
    <col min="12" max="16384" width="9.140625" style="10"/>
  </cols>
  <sheetData>
    <row r="1" spans="1:11" s="50" customFormat="1" ht="80.099999999999994" customHeight="1" x14ac:dyDescent="0.2">
      <c r="A1" s="92" t="s">
        <v>23</v>
      </c>
      <c r="B1" s="93"/>
      <c r="C1" s="93"/>
      <c r="D1" s="93"/>
      <c r="E1" s="93"/>
      <c r="F1" s="93"/>
      <c r="G1" s="93"/>
      <c r="H1" s="93"/>
      <c r="I1" s="94"/>
      <c r="K1" s="26"/>
    </row>
    <row r="2" spans="1:11" x14ac:dyDescent="0.2">
      <c r="A2" s="101" t="s">
        <v>19</v>
      </c>
      <c r="B2" s="101"/>
      <c r="C2" s="101"/>
      <c r="D2" s="101"/>
      <c r="E2" s="101"/>
      <c r="F2" s="101"/>
      <c r="G2" s="101"/>
      <c r="H2" s="101"/>
      <c r="I2" s="101"/>
    </row>
    <row r="3" spans="1:11" x14ac:dyDescent="0.2">
      <c r="A3" s="38"/>
      <c r="B3" s="39"/>
      <c r="C3" s="39"/>
      <c r="D3" s="37"/>
      <c r="E3" s="39"/>
      <c r="F3" s="39"/>
      <c r="G3" s="39"/>
      <c r="H3" s="39"/>
      <c r="I3" s="36"/>
    </row>
    <row r="4" spans="1:11" x14ac:dyDescent="0.2">
      <c r="A4" s="12" t="s">
        <v>22</v>
      </c>
      <c r="B4" s="1"/>
      <c r="C4" s="1"/>
      <c r="D4" s="20"/>
      <c r="E4" s="15"/>
      <c r="F4" s="49">
        <v>45951</v>
      </c>
      <c r="G4" s="18"/>
      <c r="H4" s="18"/>
      <c r="I4" s="45"/>
    </row>
    <row r="5" spans="1:11" x14ac:dyDescent="0.2">
      <c r="A5" s="12" t="s">
        <v>282</v>
      </c>
      <c r="B5" s="15" t="s">
        <v>28</v>
      </c>
      <c r="C5" s="15"/>
      <c r="D5" s="17"/>
      <c r="E5" s="104"/>
      <c r="F5" s="105"/>
      <c r="G5" s="105"/>
      <c r="H5" s="105"/>
      <c r="I5" s="106"/>
    </row>
    <row r="6" spans="1:11" x14ac:dyDescent="0.2">
      <c r="A6" s="95" t="s">
        <v>283</v>
      </c>
      <c r="B6" s="96"/>
      <c r="C6" s="96"/>
      <c r="D6" s="97"/>
      <c r="E6" s="102" t="s">
        <v>11</v>
      </c>
      <c r="F6" s="103"/>
      <c r="G6" s="107" t="s">
        <v>24</v>
      </c>
      <c r="H6" s="108"/>
      <c r="I6" s="98" t="s">
        <v>29</v>
      </c>
    </row>
    <row r="7" spans="1:11" ht="28.5" customHeight="1" x14ac:dyDescent="0.2">
      <c r="A7" s="95" t="s">
        <v>172</v>
      </c>
      <c r="B7" s="96"/>
      <c r="C7" s="96"/>
      <c r="D7" s="97"/>
      <c r="E7" s="29" t="s">
        <v>4</v>
      </c>
      <c r="F7" s="30" t="s">
        <v>2</v>
      </c>
      <c r="G7" s="109"/>
      <c r="H7" s="110"/>
      <c r="I7" s="99"/>
    </row>
    <row r="8" spans="1:11" x14ac:dyDescent="0.2">
      <c r="A8" s="40" t="s">
        <v>276</v>
      </c>
      <c r="B8" s="2"/>
      <c r="C8" s="2"/>
      <c r="D8" s="2"/>
      <c r="E8" s="41" t="s">
        <v>10</v>
      </c>
      <c r="F8" s="31" t="s">
        <v>3</v>
      </c>
      <c r="G8" s="42" t="s">
        <v>15</v>
      </c>
      <c r="H8" s="43">
        <v>0.20480000000000001</v>
      </c>
      <c r="I8" s="100"/>
    </row>
    <row r="9" spans="1:11" x14ac:dyDescent="0.2">
      <c r="A9" s="7"/>
      <c r="B9" s="1"/>
      <c r="C9" s="1"/>
      <c r="D9" s="8"/>
      <c r="E9" s="1"/>
      <c r="F9" s="13"/>
      <c r="G9" s="9"/>
      <c r="H9" s="9"/>
      <c r="I9" s="46" t="s">
        <v>30</v>
      </c>
    </row>
    <row r="10" spans="1:11" s="4" customFormat="1" ht="25.5" x14ac:dyDescent="0.2">
      <c r="A10" s="23" t="s">
        <v>0</v>
      </c>
      <c r="B10" s="24" t="s">
        <v>8</v>
      </c>
      <c r="C10" s="36" t="s">
        <v>20</v>
      </c>
      <c r="D10" s="32" t="s">
        <v>1</v>
      </c>
      <c r="E10" s="24" t="s">
        <v>5</v>
      </c>
      <c r="F10" s="22" t="s">
        <v>6</v>
      </c>
      <c r="G10" s="6" t="s">
        <v>12</v>
      </c>
      <c r="H10" s="44" t="s">
        <v>13</v>
      </c>
      <c r="I10" s="6" t="s">
        <v>7</v>
      </c>
    </row>
    <row r="11" spans="1:11" x14ac:dyDescent="0.2">
      <c r="A11" s="25"/>
      <c r="B11" s="26"/>
      <c r="C11" s="26"/>
      <c r="D11" s="14"/>
      <c r="E11" s="26"/>
      <c r="F11" s="27"/>
      <c r="G11" s="28"/>
      <c r="H11" s="28"/>
      <c r="I11" s="47" t="s">
        <v>16</v>
      </c>
    </row>
    <row r="12" spans="1:11" x14ac:dyDescent="0.2">
      <c r="A12" s="89"/>
      <c r="B12" s="90"/>
      <c r="C12" s="90"/>
      <c r="D12" s="90"/>
      <c r="E12" s="90"/>
      <c r="F12" s="90"/>
      <c r="G12" s="90"/>
      <c r="H12" s="90"/>
      <c r="I12" s="91"/>
    </row>
    <row r="13" spans="1:11" s="19" customFormat="1" ht="19.5" customHeight="1" x14ac:dyDescent="0.2">
      <c r="A13" s="66">
        <v>1</v>
      </c>
      <c r="B13" s="58"/>
      <c r="C13" s="58"/>
      <c r="D13" s="59" t="s">
        <v>25</v>
      </c>
      <c r="E13" s="58"/>
      <c r="F13" s="60"/>
      <c r="G13" s="61"/>
      <c r="H13" s="61"/>
      <c r="I13" s="76">
        <f>SUM(I14:I15)</f>
        <v>4587.78</v>
      </c>
      <c r="K13" s="34"/>
    </row>
    <row r="14" spans="1:11" s="51" customFormat="1" ht="32.25" customHeight="1" x14ac:dyDescent="0.2">
      <c r="A14" s="73" t="s">
        <v>9</v>
      </c>
      <c r="B14" s="73" t="s">
        <v>34</v>
      </c>
      <c r="C14" s="73" t="s">
        <v>33</v>
      </c>
      <c r="D14" s="74" t="s">
        <v>32</v>
      </c>
      <c r="E14" s="73" t="s">
        <v>42</v>
      </c>
      <c r="F14" s="79">
        <v>3</v>
      </c>
      <c r="G14" s="80">
        <v>931.47</v>
      </c>
      <c r="H14" s="75">
        <f>ROUND(G14+(H8*G14),2)</f>
        <v>1122.24</v>
      </c>
      <c r="I14" s="75">
        <f>ROUND((F14*H14),2)</f>
        <v>3366.72</v>
      </c>
      <c r="K14" s="52"/>
    </row>
    <row r="15" spans="1:11" s="16" customFormat="1" ht="43.5" customHeight="1" x14ac:dyDescent="0.2">
      <c r="A15" s="73" t="s">
        <v>189</v>
      </c>
      <c r="B15" s="73">
        <v>103689</v>
      </c>
      <c r="C15" s="73" t="s">
        <v>26</v>
      </c>
      <c r="D15" s="74" t="s">
        <v>43</v>
      </c>
      <c r="E15" s="73" t="s">
        <v>14</v>
      </c>
      <c r="F15" s="79">
        <v>2</v>
      </c>
      <c r="G15" s="80">
        <v>506.75</v>
      </c>
      <c r="H15" s="75">
        <f>ROUND(G15+(H8*G15),2)</f>
        <v>610.53</v>
      </c>
      <c r="I15" s="75">
        <f>ROUND((F15*H15),2)</f>
        <v>1221.06</v>
      </c>
      <c r="K15" s="57"/>
    </row>
    <row r="16" spans="1:11" s="16" customFormat="1" ht="21" customHeight="1" x14ac:dyDescent="0.2">
      <c r="A16" s="66">
        <v>2</v>
      </c>
      <c r="B16" s="66"/>
      <c r="C16" s="66"/>
      <c r="D16" s="59" t="s">
        <v>35</v>
      </c>
      <c r="E16" s="71"/>
      <c r="F16" s="65"/>
      <c r="G16" s="66"/>
      <c r="H16" s="66"/>
      <c r="I16" s="77">
        <f>SUM(I17:I25)</f>
        <v>23061.279999999999</v>
      </c>
      <c r="K16" s="33"/>
    </row>
    <row r="17" spans="1:11" s="16" customFormat="1" ht="30" x14ac:dyDescent="0.2">
      <c r="A17" s="73" t="s">
        <v>45</v>
      </c>
      <c r="B17" s="73">
        <v>99059</v>
      </c>
      <c r="C17" s="73" t="s">
        <v>26</v>
      </c>
      <c r="D17" s="74" t="s">
        <v>46</v>
      </c>
      <c r="E17" s="73" t="s">
        <v>36</v>
      </c>
      <c r="F17" s="79">
        <v>45.2</v>
      </c>
      <c r="G17" s="80">
        <v>73.16</v>
      </c>
      <c r="H17" s="75">
        <f>ROUND(G17+(H8*G17),2)</f>
        <v>88.14</v>
      </c>
      <c r="I17" s="75">
        <f t="shared" ref="I17:I25" si="0">ROUND((F17*H17),2)</f>
        <v>3983.93</v>
      </c>
      <c r="K17" s="35"/>
    </row>
    <row r="18" spans="1:11" s="16" customFormat="1" ht="46.5" customHeight="1" x14ac:dyDescent="0.2">
      <c r="A18" s="73" t="s">
        <v>190</v>
      </c>
      <c r="B18" s="73">
        <v>93358</v>
      </c>
      <c r="C18" s="73" t="s">
        <v>26</v>
      </c>
      <c r="D18" s="74" t="s">
        <v>47</v>
      </c>
      <c r="E18" s="73" t="s">
        <v>27</v>
      </c>
      <c r="F18" s="79">
        <v>3.03</v>
      </c>
      <c r="G18" s="80">
        <v>89.55</v>
      </c>
      <c r="H18" s="75">
        <f>ROUND(G18+(H8*G18),2)</f>
        <v>107.89</v>
      </c>
      <c r="I18" s="75">
        <f t="shared" si="0"/>
        <v>326.91000000000003</v>
      </c>
      <c r="K18" s="35"/>
    </row>
    <row r="19" spans="1:11" s="16" customFormat="1" ht="39.75" customHeight="1" x14ac:dyDescent="0.2">
      <c r="A19" s="73" t="s">
        <v>191</v>
      </c>
      <c r="B19" s="73">
        <v>100324</v>
      </c>
      <c r="C19" s="73" t="s">
        <v>26</v>
      </c>
      <c r="D19" s="74" t="s">
        <v>48</v>
      </c>
      <c r="E19" s="73" t="s">
        <v>27</v>
      </c>
      <c r="F19" s="79">
        <v>0.52</v>
      </c>
      <c r="G19" s="80">
        <v>215.37</v>
      </c>
      <c r="H19" s="75">
        <f>ROUND(G19+(H8*G19),2)</f>
        <v>259.48</v>
      </c>
      <c r="I19" s="75">
        <f t="shared" si="0"/>
        <v>134.93</v>
      </c>
      <c r="K19" s="35"/>
    </row>
    <row r="20" spans="1:11" s="16" customFormat="1" ht="48.75" customHeight="1" x14ac:dyDescent="0.2">
      <c r="A20" s="73" t="s">
        <v>192</v>
      </c>
      <c r="B20" s="73">
        <v>96534</v>
      </c>
      <c r="C20" s="73" t="s">
        <v>26</v>
      </c>
      <c r="D20" s="84" t="s">
        <v>170</v>
      </c>
      <c r="E20" s="73" t="s">
        <v>14</v>
      </c>
      <c r="F20" s="79">
        <v>7</v>
      </c>
      <c r="G20" s="80">
        <v>81.61</v>
      </c>
      <c r="H20" s="75">
        <f>ROUND(G20+(H8*G20),2)</f>
        <v>98.32</v>
      </c>
      <c r="I20" s="75">
        <f t="shared" si="0"/>
        <v>688.24</v>
      </c>
      <c r="K20" s="35"/>
    </row>
    <row r="21" spans="1:11" s="16" customFormat="1" ht="26.25" customHeight="1" x14ac:dyDescent="0.2">
      <c r="A21" s="73" t="s">
        <v>193</v>
      </c>
      <c r="B21" s="73">
        <v>96543</v>
      </c>
      <c r="C21" s="73" t="s">
        <v>26</v>
      </c>
      <c r="D21" s="74" t="s">
        <v>37</v>
      </c>
      <c r="E21" s="73" t="s">
        <v>38</v>
      </c>
      <c r="F21" s="79">
        <v>239</v>
      </c>
      <c r="G21" s="80">
        <v>20.7</v>
      </c>
      <c r="H21" s="75">
        <f>ROUND(G21+(H8*G21),2)</f>
        <v>24.94</v>
      </c>
      <c r="I21" s="75">
        <f t="shared" si="0"/>
        <v>5960.66</v>
      </c>
      <c r="K21" s="35"/>
    </row>
    <row r="22" spans="1:11" s="16" customFormat="1" ht="41.25" customHeight="1" x14ac:dyDescent="0.2">
      <c r="A22" s="73" t="s">
        <v>194</v>
      </c>
      <c r="B22" s="73">
        <v>96546</v>
      </c>
      <c r="C22" s="73" t="s">
        <v>26</v>
      </c>
      <c r="D22" s="74" t="s">
        <v>39</v>
      </c>
      <c r="E22" s="73" t="s">
        <v>38</v>
      </c>
      <c r="F22" s="79">
        <v>291</v>
      </c>
      <c r="G22" s="80">
        <v>14.06</v>
      </c>
      <c r="H22" s="75">
        <f>ROUND(G22+(H8*G22),2)</f>
        <v>16.940000000000001</v>
      </c>
      <c r="I22" s="75">
        <f t="shared" si="0"/>
        <v>4929.54</v>
      </c>
      <c r="K22" s="35"/>
    </row>
    <row r="23" spans="1:11" s="16" customFormat="1" ht="30" customHeight="1" x14ac:dyDescent="0.2">
      <c r="A23" s="73" t="s">
        <v>195</v>
      </c>
      <c r="B23" s="73">
        <v>96557</v>
      </c>
      <c r="C23" s="73" t="s">
        <v>26</v>
      </c>
      <c r="D23" s="74" t="s">
        <v>49</v>
      </c>
      <c r="E23" s="73" t="s">
        <v>27</v>
      </c>
      <c r="F23" s="79">
        <v>3.02</v>
      </c>
      <c r="G23" s="80">
        <v>756.27</v>
      </c>
      <c r="H23" s="75">
        <f>ROUND(G23+(H8*G23),2)</f>
        <v>911.15</v>
      </c>
      <c r="I23" s="75">
        <f t="shared" si="0"/>
        <v>2751.67</v>
      </c>
      <c r="K23" s="35"/>
    </row>
    <row r="24" spans="1:11" s="16" customFormat="1" ht="18" customHeight="1" x14ac:dyDescent="0.2">
      <c r="A24" s="73" t="s">
        <v>196</v>
      </c>
      <c r="B24" s="73">
        <v>93382</v>
      </c>
      <c r="C24" s="73" t="s">
        <v>26</v>
      </c>
      <c r="D24" s="74" t="s">
        <v>40</v>
      </c>
      <c r="E24" s="73" t="s">
        <v>27</v>
      </c>
      <c r="F24" s="79">
        <v>1.2</v>
      </c>
      <c r="G24" s="80">
        <v>28.57</v>
      </c>
      <c r="H24" s="75">
        <f>ROUND(G24+(H8*G24),2)</f>
        <v>34.42</v>
      </c>
      <c r="I24" s="75">
        <f t="shared" si="0"/>
        <v>41.3</v>
      </c>
      <c r="K24" s="35"/>
    </row>
    <row r="25" spans="1:11" s="16" customFormat="1" ht="22.5" customHeight="1" x14ac:dyDescent="0.2">
      <c r="A25" s="73" t="s">
        <v>197</v>
      </c>
      <c r="B25" s="73">
        <v>98557</v>
      </c>
      <c r="C25" s="73" t="s">
        <v>26</v>
      </c>
      <c r="D25" s="74" t="s">
        <v>41</v>
      </c>
      <c r="E25" s="73" t="s">
        <v>14</v>
      </c>
      <c r="F25" s="79">
        <v>86</v>
      </c>
      <c r="G25" s="80">
        <v>40.96</v>
      </c>
      <c r="H25" s="75">
        <f>ROUND(G25+(H8*G25),2)</f>
        <v>49.35</v>
      </c>
      <c r="I25" s="75">
        <f t="shared" si="0"/>
        <v>4244.1000000000004</v>
      </c>
      <c r="K25" s="35"/>
    </row>
    <row r="26" spans="1:11" s="16" customFormat="1" ht="18" customHeight="1" x14ac:dyDescent="0.2">
      <c r="A26" s="66">
        <v>3</v>
      </c>
      <c r="B26" s="66"/>
      <c r="C26" s="66"/>
      <c r="D26" s="59" t="s">
        <v>50</v>
      </c>
      <c r="E26" s="71"/>
      <c r="F26" s="65"/>
      <c r="G26" s="66"/>
      <c r="H26" s="66"/>
      <c r="I26" s="77">
        <f>SUM(I27+I32+I37)</f>
        <v>30978.400000000001</v>
      </c>
      <c r="K26" s="35"/>
    </row>
    <row r="27" spans="1:11" s="16" customFormat="1" ht="18" customHeight="1" x14ac:dyDescent="0.2">
      <c r="A27" s="66" t="s">
        <v>51</v>
      </c>
      <c r="B27" s="66"/>
      <c r="C27" s="66"/>
      <c r="D27" s="59" t="s">
        <v>52</v>
      </c>
      <c r="E27" s="71"/>
      <c r="F27" s="65"/>
      <c r="G27" s="66"/>
      <c r="H27" s="66"/>
      <c r="I27" s="67">
        <f>SUM(I28:I31)</f>
        <v>5561.33</v>
      </c>
      <c r="K27" s="35"/>
    </row>
    <row r="28" spans="1:11" s="16" customFormat="1" ht="18" customHeight="1" x14ac:dyDescent="0.2">
      <c r="A28" s="73" t="s">
        <v>198</v>
      </c>
      <c r="B28" s="73">
        <v>92423</v>
      </c>
      <c r="C28" s="73" t="s">
        <v>26</v>
      </c>
      <c r="D28" s="74" t="s">
        <v>53</v>
      </c>
      <c r="E28" s="73" t="s">
        <v>14</v>
      </c>
      <c r="F28" s="79">
        <v>7.5</v>
      </c>
      <c r="G28" s="80">
        <v>74.75</v>
      </c>
      <c r="H28" s="75">
        <f>ROUND(G28+(H8*G28),2)</f>
        <v>90.06</v>
      </c>
      <c r="I28" s="75">
        <f t="shared" ref="I28:I36" si="1">ROUND((F28*H28),2)</f>
        <v>675.45</v>
      </c>
      <c r="K28" s="35"/>
    </row>
    <row r="29" spans="1:11" s="55" customFormat="1" ht="46.5" customHeight="1" x14ac:dyDescent="0.2">
      <c r="A29" s="73" t="s">
        <v>199</v>
      </c>
      <c r="B29" s="73">
        <v>92762</v>
      </c>
      <c r="C29" s="73" t="s">
        <v>26</v>
      </c>
      <c r="D29" s="74" t="s">
        <v>54</v>
      </c>
      <c r="E29" s="73" t="s">
        <v>38</v>
      </c>
      <c r="F29" s="79">
        <v>155</v>
      </c>
      <c r="G29" s="80">
        <v>10.75</v>
      </c>
      <c r="H29" s="75">
        <f>ROUND(G29+(H8*G29),2)</f>
        <v>12.95</v>
      </c>
      <c r="I29" s="75">
        <f t="shared" si="1"/>
        <v>2007.25</v>
      </c>
      <c r="J29" s="53"/>
      <c r="K29" s="54"/>
    </row>
    <row r="30" spans="1:11" s="55" customFormat="1" ht="44.25" customHeight="1" x14ac:dyDescent="0.2">
      <c r="A30" s="73" t="s">
        <v>200</v>
      </c>
      <c r="B30" s="73">
        <v>92759</v>
      </c>
      <c r="C30" s="73" t="s">
        <v>26</v>
      </c>
      <c r="D30" s="74" t="s">
        <v>55</v>
      </c>
      <c r="E30" s="73" t="s">
        <v>38</v>
      </c>
      <c r="F30" s="79">
        <v>116</v>
      </c>
      <c r="G30" s="80">
        <v>14.22</v>
      </c>
      <c r="H30" s="75">
        <f>ROUND(G30+(H8*G30),2)</f>
        <v>17.13</v>
      </c>
      <c r="I30" s="75">
        <f t="shared" si="1"/>
        <v>1987.08</v>
      </c>
      <c r="J30" s="53"/>
      <c r="K30" s="54"/>
    </row>
    <row r="31" spans="1:11" s="55" customFormat="1" ht="44.25" customHeight="1" x14ac:dyDescent="0.2">
      <c r="A31" s="73" t="s">
        <v>201</v>
      </c>
      <c r="B31" s="73" t="s">
        <v>56</v>
      </c>
      <c r="C31" s="73" t="s">
        <v>44</v>
      </c>
      <c r="D31" s="74" t="s">
        <v>281</v>
      </c>
      <c r="E31" s="73" t="s">
        <v>27</v>
      </c>
      <c r="F31" s="79">
        <v>1</v>
      </c>
      <c r="G31" s="80">
        <v>740</v>
      </c>
      <c r="H31" s="75">
        <f>ROUND(G31+(H8*G31),2)</f>
        <v>891.55</v>
      </c>
      <c r="I31" s="75">
        <f t="shared" si="1"/>
        <v>891.55</v>
      </c>
      <c r="J31" s="53"/>
      <c r="K31" s="54"/>
    </row>
    <row r="32" spans="1:11" s="55" customFormat="1" ht="27" customHeight="1" x14ac:dyDescent="0.2">
      <c r="A32" s="66" t="s">
        <v>57</v>
      </c>
      <c r="B32" s="66"/>
      <c r="C32" s="66"/>
      <c r="D32" s="59" t="s">
        <v>58</v>
      </c>
      <c r="E32" s="71"/>
      <c r="F32" s="65"/>
      <c r="G32" s="66"/>
      <c r="H32" s="66"/>
      <c r="I32" s="68">
        <f>SUM(I33:I36)</f>
        <v>7851.1900000000005</v>
      </c>
      <c r="J32" s="53"/>
      <c r="K32" s="54"/>
    </row>
    <row r="33" spans="1:11" s="55" customFormat="1" ht="42.75" customHeight="1" x14ac:dyDescent="0.2">
      <c r="A33" s="73" t="s">
        <v>59</v>
      </c>
      <c r="B33" s="73">
        <v>92460</v>
      </c>
      <c r="C33" s="73" t="s">
        <v>26</v>
      </c>
      <c r="D33" s="74" t="s">
        <v>60</v>
      </c>
      <c r="E33" s="73" t="s">
        <v>14</v>
      </c>
      <c r="F33" s="79">
        <v>9</v>
      </c>
      <c r="G33" s="80">
        <v>129.56</v>
      </c>
      <c r="H33" s="75">
        <f>ROUND(G33+(H8*G33),2)</f>
        <v>156.09</v>
      </c>
      <c r="I33" s="75">
        <f t="shared" si="1"/>
        <v>1404.81</v>
      </c>
      <c r="J33" s="53"/>
      <c r="K33" s="54"/>
    </row>
    <row r="34" spans="1:11" s="51" customFormat="1" ht="46.5" customHeight="1" x14ac:dyDescent="0.2">
      <c r="A34" s="73" t="s">
        <v>202</v>
      </c>
      <c r="B34" s="73">
        <v>92762</v>
      </c>
      <c r="C34" s="73" t="s">
        <v>26</v>
      </c>
      <c r="D34" s="74" t="s">
        <v>54</v>
      </c>
      <c r="E34" s="73" t="s">
        <v>38</v>
      </c>
      <c r="F34" s="79">
        <v>194</v>
      </c>
      <c r="G34" s="80">
        <v>10.75</v>
      </c>
      <c r="H34" s="75">
        <f>ROUND(G34+(H8*G34),2)</f>
        <v>12.95</v>
      </c>
      <c r="I34" s="75">
        <f t="shared" si="1"/>
        <v>2512.3000000000002</v>
      </c>
      <c r="K34" s="56"/>
    </row>
    <row r="35" spans="1:11" s="16" customFormat="1" ht="43.5" customHeight="1" x14ac:dyDescent="0.2">
      <c r="A35" s="73" t="s">
        <v>203</v>
      </c>
      <c r="B35" s="73">
        <v>92759</v>
      </c>
      <c r="C35" s="73" t="s">
        <v>26</v>
      </c>
      <c r="D35" s="74" t="s">
        <v>55</v>
      </c>
      <c r="E35" s="73" t="s">
        <v>38</v>
      </c>
      <c r="F35" s="79">
        <v>162</v>
      </c>
      <c r="G35" s="80">
        <v>14.22</v>
      </c>
      <c r="H35" s="75">
        <f>ROUND(G35+(H8*G35),2)</f>
        <v>17.13</v>
      </c>
      <c r="I35" s="75">
        <f t="shared" si="1"/>
        <v>2775.06</v>
      </c>
      <c r="K35" s="35"/>
    </row>
    <row r="36" spans="1:11" s="16" customFormat="1" ht="45" customHeight="1" x14ac:dyDescent="0.2">
      <c r="A36" s="73" t="s">
        <v>204</v>
      </c>
      <c r="B36" s="73" t="s">
        <v>56</v>
      </c>
      <c r="C36" s="73" t="s">
        <v>44</v>
      </c>
      <c r="D36" s="74" t="s">
        <v>281</v>
      </c>
      <c r="E36" s="73" t="s">
        <v>27</v>
      </c>
      <c r="F36" s="79">
        <v>1.3</v>
      </c>
      <c r="G36" s="80">
        <v>740</v>
      </c>
      <c r="H36" s="75">
        <f>ROUND(G36+(H8*G36),2)</f>
        <v>891.55</v>
      </c>
      <c r="I36" s="75">
        <f t="shared" si="1"/>
        <v>1159.02</v>
      </c>
      <c r="K36" s="35"/>
    </row>
    <row r="37" spans="1:11" s="16" customFormat="1" ht="25.5" customHeight="1" x14ac:dyDescent="0.2">
      <c r="A37" s="66" t="s">
        <v>61</v>
      </c>
      <c r="B37" s="66"/>
      <c r="C37" s="66"/>
      <c r="D37" s="59" t="s">
        <v>62</v>
      </c>
      <c r="E37" s="71"/>
      <c r="F37" s="65"/>
      <c r="G37" s="66"/>
      <c r="H37" s="66"/>
      <c r="I37" s="68">
        <f>SUM(I38:I39)</f>
        <v>17565.88</v>
      </c>
      <c r="K37" s="35"/>
    </row>
    <row r="38" spans="1:11" s="16" customFormat="1" ht="35.25" customHeight="1" x14ac:dyDescent="0.2">
      <c r="A38" s="85" t="s">
        <v>205</v>
      </c>
      <c r="B38" s="85" t="s">
        <v>56</v>
      </c>
      <c r="C38" s="85" t="s">
        <v>44</v>
      </c>
      <c r="D38" s="74" t="s">
        <v>281</v>
      </c>
      <c r="E38" s="85" t="s">
        <v>27</v>
      </c>
      <c r="F38" s="86">
        <v>7.6</v>
      </c>
      <c r="G38" s="87">
        <v>740</v>
      </c>
      <c r="H38" s="75">
        <f>ROUND(G38+(H8*G38),2)</f>
        <v>891.55</v>
      </c>
      <c r="I38" s="75">
        <f>ROUND((F38*H38),2)</f>
        <v>6775.78</v>
      </c>
      <c r="K38" s="35"/>
    </row>
    <row r="39" spans="1:11" s="16" customFormat="1" ht="38.25" customHeight="1" x14ac:dyDescent="0.2">
      <c r="A39" s="85" t="s">
        <v>206</v>
      </c>
      <c r="B39" s="73" t="s">
        <v>63</v>
      </c>
      <c r="C39" s="73" t="s">
        <v>44</v>
      </c>
      <c r="D39" s="74" t="s">
        <v>64</v>
      </c>
      <c r="E39" s="73" t="s">
        <v>14</v>
      </c>
      <c r="F39" s="79">
        <v>95</v>
      </c>
      <c r="G39" s="80">
        <v>94.27</v>
      </c>
      <c r="H39" s="75">
        <f>ROUND(G39+(H8*G39),2)</f>
        <v>113.58</v>
      </c>
      <c r="I39" s="75">
        <f>ROUND((F39*H39),2)</f>
        <v>10790.1</v>
      </c>
      <c r="K39" s="35"/>
    </row>
    <row r="40" spans="1:11" s="16" customFormat="1" ht="15.75" x14ac:dyDescent="0.2">
      <c r="A40" s="66">
        <v>4</v>
      </c>
      <c r="B40" s="66"/>
      <c r="C40" s="66"/>
      <c r="D40" s="59" t="s">
        <v>65</v>
      </c>
      <c r="E40" s="71"/>
      <c r="F40" s="65"/>
      <c r="G40" s="66"/>
      <c r="H40" s="66"/>
      <c r="I40" s="78">
        <f>SUM(I41:I43)</f>
        <v>36175.040000000001</v>
      </c>
      <c r="K40" s="35"/>
    </row>
    <row r="41" spans="1:11" s="16" customFormat="1" ht="45" x14ac:dyDescent="0.2">
      <c r="A41" s="73" t="s">
        <v>273</v>
      </c>
      <c r="B41" s="73">
        <v>103347</v>
      </c>
      <c r="C41" s="73" t="s">
        <v>26</v>
      </c>
      <c r="D41" s="74" t="s">
        <v>66</v>
      </c>
      <c r="E41" s="73" t="s">
        <v>14</v>
      </c>
      <c r="F41" s="79">
        <v>272</v>
      </c>
      <c r="G41" s="80">
        <v>98.11</v>
      </c>
      <c r="H41" s="75">
        <f>ROUND(G41+(H8*G41),2)</f>
        <v>118.2</v>
      </c>
      <c r="I41" s="75">
        <f>ROUND((F41*H41),2)</f>
        <v>32150.400000000001</v>
      </c>
      <c r="K41" s="35"/>
    </row>
    <row r="42" spans="1:11" s="16" customFormat="1" ht="36.75" customHeight="1" x14ac:dyDescent="0.2">
      <c r="A42" s="73" t="s">
        <v>274</v>
      </c>
      <c r="B42" s="73">
        <v>93191</v>
      </c>
      <c r="C42" s="73" t="s">
        <v>26</v>
      </c>
      <c r="D42" s="74" t="s">
        <v>67</v>
      </c>
      <c r="E42" s="73" t="s">
        <v>36</v>
      </c>
      <c r="F42" s="79">
        <v>32</v>
      </c>
      <c r="G42" s="80">
        <v>76.03</v>
      </c>
      <c r="H42" s="75">
        <f>ROUND(G42+(H8*G42),2)</f>
        <v>91.6</v>
      </c>
      <c r="I42" s="75">
        <f t="shared" ref="I42:I43" si="2">ROUND((F42*H42),2)</f>
        <v>2931.2</v>
      </c>
      <c r="K42" s="35"/>
    </row>
    <row r="43" spans="1:11" s="16" customFormat="1" ht="39" customHeight="1" x14ac:dyDescent="0.2">
      <c r="A43" s="73" t="s">
        <v>275</v>
      </c>
      <c r="B43" s="73">
        <v>93199</v>
      </c>
      <c r="C43" s="73" t="s">
        <v>26</v>
      </c>
      <c r="D43" s="74" t="s">
        <v>68</v>
      </c>
      <c r="E43" s="73" t="s">
        <v>36</v>
      </c>
      <c r="F43" s="79">
        <v>17</v>
      </c>
      <c r="G43" s="80">
        <v>53.39</v>
      </c>
      <c r="H43" s="75">
        <f>ROUND(G43+(H8*G43),2)</f>
        <v>64.319999999999993</v>
      </c>
      <c r="I43" s="75">
        <f t="shared" si="2"/>
        <v>1093.44</v>
      </c>
      <c r="K43" s="35"/>
    </row>
    <row r="44" spans="1:11" s="16" customFormat="1" ht="24" customHeight="1" x14ac:dyDescent="0.2">
      <c r="A44" s="66">
        <v>5</v>
      </c>
      <c r="B44" s="66"/>
      <c r="C44" s="66"/>
      <c r="D44" s="59" t="s">
        <v>69</v>
      </c>
      <c r="E44" s="71"/>
      <c r="F44" s="65"/>
      <c r="G44" s="66"/>
      <c r="H44" s="66"/>
      <c r="I44" s="78">
        <f>SUM(I45:I49)</f>
        <v>17091.79</v>
      </c>
      <c r="K44" s="35"/>
    </row>
    <row r="45" spans="1:11" s="16" customFormat="1" ht="63.75" customHeight="1" x14ac:dyDescent="0.2">
      <c r="A45" s="73" t="s">
        <v>207</v>
      </c>
      <c r="B45" s="73">
        <v>100383</v>
      </c>
      <c r="C45" s="73" t="s">
        <v>26</v>
      </c>
      <c r="D45" s="74" t="s">
        <v>70</v>
      </c>
      <c r="E45" s="73" t="s">
        <v>14</v>
      </c>
      <c r="F45" s="79">
        <v>92.8</v>
      </c>
      <c r="G45" s="80">
        <v>32.270000000000003</v>
      </c>
      <c r="H45" s="75">
        <f>ROUND(G45+(H8*G45),2)</f>
        <v>38.880000000000003</v>
      </c>
      <c r="I45" s="75">
        <f t="shared" ref="I45:I49" si="3">ROUND((F45*H45),2)</f>
        <v>3608.06</v>
      </c>
      <c r="K45" s="35"/>
    </row>
    <row r="46" spans="1:11" s="16" customFormat="1" ht="56.25" customHeight="1" x14ac:dyDescent="0.2">
      <c r="A46" s="73" t="s">
        <v>208</v>
      </c>
      <c r="B46" s="73">
        <v>92543</v>
      </c>
      <c r="C46" s="73" t="s">
        <v>26</v>
      </c>
      <c r="D46" s="74" t="s">
        <v>71</v>
      </c>
      <c r="E46" s="73" t="s">
        <v>14</v>
      </c>
      <c r="F46" s="79">
        <v>92.8</v>
      </c>
      <c r="G46" s="80">
        <v>30.19</v>
      </c>
      <c r="H46" s="75">
        <f>ROUND(G46+(H8*G46),2)</f>
        <v>36.369999999999997</v>
      </c>
      <c r="I46" s="75">
        <f t="shared" si="3"/>
        <v>3375.14</v>
      </c>
      <c r="K46" s="35"/>
    </row>
    <row r="47" spans="1:11" s="55" customFormat="1" ht="60.75" customHeight="1" x14ac:dyDescent="0.2">
      <c r="A47" s="73" t="s">
        <v>209</v>
      </c>
      <c r="B47" s="73">
        <v>94207</v>
      </c>
      <c r="C47" s="73" t="s">
        <v>26</v>
      </c>
      <c r="D47" s="74" t="s">
        <v>72</v>
      </c>
      <c r="E47" s="73" t="s">
        <v>14</v>
      </c>
      <c r="F47" s="79">
        <v>92.8</v>
      </c>
      <c r="G47" s="80">
        <v>41.25</v>
      </c>
      <c r="H47" s="75">
        <f>ROUND(G47+(H8*G47),2)</f>
        <v>49.7</v>
      </c>
      <c r="I47" s="75">
        <f t="shared" si="3"/>
        <v>4612.16</v>
      </c>
      <c r="J47" s="53"/>
      <c r="K47" s="54"/>
    </row>
    <row r="48" spans="1:11" s="16" customFormat="1" ht="30" x14ac:dyDescent="0.2">
      <c r="A48" s="73" t="s">
        <v>210</v>
      </c>
      <c r="B48" s="73">
        <v>94229</v>
      </c>
      <c r="C48" s="73" t="s">
        <v>26</v>
      </c>
      <c r="D48" s="74" t="s">
        <v>73</v>
      </c>
      <c r="E48" s="73" t="s">
        <v>36</v>
      </c>
      <c r="F48" s="79">
        <v>16</v>
      </c>
      <c r="G48" s="80">
        <v>188.17</v>
      </c>
      <c r="H48" s="75">
        <f>ROUND(G48+(H8*G48),2)</f>
        <v>226.71</v>
      </c>
      <c r="I48" s="75">
        <f t="shared" si="3"/>
        <v>3627.36</v>
      </c>
      <c r="K48" s="35"/>
    </row>
    <row r="49" spans="1:12" s="16" customFormat="1" ht="39" customHeight="1" x14ac:dyDescent="0.2">
      <c r="A49" s="73" t="s">
        <v>211</v>
      </c>
      <c r="B49" s="73">
        <v>94231</v>
      </c>
      <c r="C49" s="73" t="s">
        <v>26</v>
      </c>
      <c r="D49" s="74" t="s">
        <v>74</v>
      </c>
      <c r="E49" s="73" t="s">
        <v>36</v>
      </c>
      <c r="F49" s="79">
        <v>27.6</v>
      </c>
      <c r="G49" s="80">
        <v>56.21</v>
      </c>
      <c r="H49" s="75">
        <f>ROUND(G49+(H8*G49),2)</f>
        <v>67.72</v>
      </c>
      <c r="I49" s="75">
        <f t="shared" si="3"/>
        <v>1869.07</v>
      </c>
      <c r="K49" s="35"/>
    </row>
    <row r="50" spans="1:12" s="16" customFormat="1" ht="15.75" x14ac:dyDescent="0.2">
      <c r="A50" s="66">
        <v>6</v>
      </c>
      <c r="B50" s="66"/>
      <c r="C50" s="66"/>
      <c r="D50" s="59" t="s">
        <v>75</v>
      </c>
      <c r="E50" s="71"/>
      <c r="F50" s="65"/>
      <c r="G50" s="66"/>
      <c r="H50" s="66"/>
      <c r="I50" s="78">
        <f>SUM(I51:I55)</f>
        <v>30241.210000000003</v>
      </c>
      <c r="K50" s="35"/>
    </row>
    <row r="51" spans="1:12" s="16" customFormat="1" ht="68.25" customHeight="1" x14ac:dyDescent="0.2">
      <c r="A51" s="73" t="s">
        <v>212</v>
      </c>
      <c r="B51" s="73">
        <v>90843</v>
      </c>
      <c r="C51" s="73" t="s">
        <v>26</v>
      </c>
      <c r="D51" s="74" t="s">
        <v>76</v>
      </c>
      <c r="E51" s="73" t="s">
        <v>77</v>
      </c>
      <c r="F51" s="79">
        <v>6</v>
      </c>
      <c r="G51" s="80">
        <v>1109.69</v>
      </c>
      <c r="H51" s="75">
        <f>ROUND(G51+(H8*G51),2)</f>
        <v>1336.95</v>
      </c>
      <c r="I51" s="75">
        <f t="shared" ref="I51:I53" si="4">ROUND((F51*H51),2)</f>
        <v>8021.7</v>
      </c>
      <c r="K51" s="35"/>
    </row>
    <row r="52" spans="1:12" s="16" customFormat="1" ht="30" x14ac:dyDescent="0.2">
      <c r="A52" s="73" t="s">
        <v>213</v>
      </c>
      <c r="B52" s="73" t="s">
        <v>78</v>
      </c>
      <c r="C52" s="73" t="s">
        <v>17</v>
      </c>
      <c r="D52" s="74" t="s">
        <v>79</v>
      </c>
      <c r="E52" s="73" t="s">
        <v>31</v>
      </c>
      <c r="F52" s="79">
        <v>9.4499999999999993</v>
      </c>
      <c r="G52" s="80">
        <v>430.38</v>
      </c>
      <c r="H52" s="75">
        <f>ROUND(G52+(H8*G52),2)</f>
        <v>518.52</v>
      </c>
      <c r="I52" s="75">
        <f t="shared" si="4"/>
        <v>4900.01</v>
      </c>
      <c r="K52" s="35"/>
    </row>
    <row r="53" spans="1:12" s="16" customFormat="1" ht="52.5" customHeight="1" x14ac:dyDescent="0.2">
      <c r="A53" s="73" t="s">
        <v>214</v>
      </c>
      <c r="B53" s="73" t="s">
        <v>80</v>
      </c>
      <c r="C53" s="73" t="s">
        <v>17</v>
      </c>
      <c r="D53" s="74" t="s">
        <v>81</v>
      </c>
      <c r="E53" s="73" t="s">
        <v>31</v>
      </c>
      <c r="F53" s="79">
        <v>9.4499999999999993</v>
      </c>
      <c r="G53" s="80">
        <v>35.869999999999997</v>
      </c>
      <c r="H53" s="75">
        <f>ROUND(G53+(H8*G53),2)</f>
        <v>43.22</v>
      </c>
      <c r="I53" s="75">
        <f t="shared" si="4"/>
        <v>408.43</v>
      </c>
      <c r="K53" s="35"/>
    </row>
    <row r="54" spans="1:12" s="55" customFormat="1" ht="75" x14ac:dyDescent="0.2">
      <c r="A54" s="73" t="s">
        <v>215</v>
      </c>
      <c r="B54" s="73" t="s">
        <v>82</v>
      </c>
      <c r="C54" s="73" t="s">
        <v>17</v>
      </c>
      <c r="D54" s="74" t="s">
        <v>83</v>
      </c>
      <c r="E54" s="73" t="s">
        <v>14</v>
      </c>
      <c r="F54" s="79">
        <v>9.5</v>
      </c>
      <c r="G54" s="80">
        <v>1380.04</v>
      </c>
      <c r="H54" s="75">
        <f>ROUND(G54+(H8*G54),2)</f>
        <v>1662.67</v>
      </c>
      <c r="I54" s="75">
        <f t="shared" ref="I54:I55" si="5">ROUND((F54*H54),2)</f>
        <v>15795.37</v>
      </c>
      <c r="J54" s="53"/>
      <c r="K54" s="54"/>
    </row>
    <row r="55" spans="1:12" s="55" customFormat="1" ht="75" x14ac:dyDescent="0.2">
      <c r="A55" s="73" t="s">
        <v>216</v>
      </c>
      <c r="B55" s="73" t="s">
        <v>84</v>
      </c>
      <c r="C55" s="73" t="s">
        <v>17</v>
      </c>
      <c r="D55" s="74" t="s">
        <v>85</v>
      </c>
      <c r="E55" s="73" t="s">
        <v>14</v>
      </c>
      <c r="F55" s="79">
        <v>0.84</v>
      </c>
      <c r="G55" s="80">
        <v>1102.43</v>
      </c>
      <c r="H55" s="75">
        <f>ROUND(G55+(H8*G55),2)</f>
        <v>1328.21</v>
      </c>
      <c r="I55" s="75">
        <f t="shared" si="5"/>
        <v>1115.7</v>
      </c>
      <c r="J55" s="53"/>
      <c r="K55" s="54"/>
    </row>
    <row r="56" spans="1:12" s="55" customFormat="1" ht="24" customHeight="1" x14ac:dyDescent="0.2">
      <c r="A56" s="66">
        <v>7</v>
      </c>
      <c r="B56" s="66"/>
      <c r="C56" s="66"/>
      <c r="D56" s="59" t="s">
        <v>173</v>
      </c>
      <c r="E56" s="71"/>
      <c r="F56" s="65"/>
      <c r="G56" s="66"/>
      <c r="H56" s="66"/>
      <c r="I56" s="78">
        <f>SUM(I57+I61+I63+I66+I68)</f>
        <v>44643.240000000005</v>
      </c>
      <c r="J56" s="53"/>
      <c r="K56" s="54"/>
    </row>
    <row r="57" spans="1:12" s="55" customFormat="1" ht="21.75" customHeight="1" x14ac:dyDescent="0.2">
      <c r="A57" s="66" t="s">
        <v>174</v>
      </c>
      <c r="B57" s="66"/>
      <c r="C57" s="66"/>
      <c r="D57" s="59" t="s">
        <v>179</v>
      </c>
      <c r="E57" s="71"/>
      <c r="F57" s="65"/>
      <c r="G57" s="66"/>
      <c r="H57" s="66"/>
      <c r="I57" s="68">
        <f>SUM(I58:I60)</f>
        <v>25957.48</v>
      </c>
      <c r="J57" s="53"/>
      <c r="K57" s="54"/>
    </row>
    <row r="58" spans="1:12" s="55" customFormat="1" ht="51.75" customHeight="1" x14ac:dyDescent="0.2">
      <c r="A58" s="73" t="s">
        <v>217</v>
      </c>
      <c r="B58" s="73">
        <v>87905</v>
      </c>
      <c r="C58" s="73" t="s">
        <v>26</v>
      </c>
      <c r="D58" s="74" t="s">
        <v>86</v>
      </c>
      <c r="E58" s="73" t="s">
        <v>14</v>
      </c>
      <c r="F58" s="79">
        <v>431.55</v>
      </c>
      <c r="G58" s="80">
        <v>8.93</v>
      </c>
      <c r="H58" s="75">
        <f>ROUND(G58+(H8*G58),2)</f>
        <v>10.76</v>
      </c>
      <c r="I58" s="75">
        <f t="shared" ref="I58:I65" si="6">ROUND((F58*H58),2)</f>
        <v>4643.4799999999996</v>
      </c>
      <c r="J58" s="53"/>
      <c r="K58" s="54"/>
    </row>
    <row r="59" spans="1:12" s="55" customFormat="1" ht="48.75" customHeight="1" x14ac:dyDescent="0.2">
      <c r="A59" s="73" t="s">
        <v>218</v>
      </c>
      <c r="B59" s="73" t="s">
        <v>87</v>
      </c>
      <c r="C59" s="73" t="s">
        <v>17</v>
      </c>
      <c r="D59" s="74" t="s">
        <v>88</v>
      </c>
      <c r="E59" s="73" t="s">
        <v>14</v>
      </c>
      <c r="F59" s="79">
        <v>431.55</v>
      </c>
      <c r="G59" s="80">
        <v>38.659999999999997</v>
      </c>
      <c r="H59" s="75">
        <f>ROUND(G59+(H8*G59),2)</f>
        <v>46.58</v>
      </c>
      <c r="I59" s="75">
        <f t="shared" si="6"/>
        <v>20101.599999999999</v>
      </c>
      <c r="J59" s="53"/>
      <c r="K59" s="54"/>
    </row>
    <row r="60" spans="1:12" s="55" customFormat="1" ht="50.25" customHeight="1" x14ac:dyDescent="0.2">
      <c r="A60" s="73" t="s">
        <v>219</v>
      </c>
      <c r="B60" s="73">
        <v>87553</v>
      </c>
      <c r="C60" s="73" t="s">
        <v>26</v>
      </c>
      <c r="D60" s="74" t="s">
        <v>89</v>
      </c>
      <c r="E60" s="73" t="s">
        <v>14</v>
      </c>
      <c r="F60" s="79">
        <v>40</v>
      </c>
      <c r="G60" s="80">
        <v>25.16</v>
      </c>
      <c r="H60" s="75">
        <f>ROUND(G60+(H8*G60),2)</f>
        <v>30.31</v>
      </c>
      <c r="I60" s="75">
        <f t="shared" si="6"/>
        <v>1212.4000000000001</v>
      </c>
      <c r="J60" s="21"/>
      <c r="K60" s="53"/>
      <c r="L60" s="54"/>
    </row>
    <row r="61" spans="1:12" s="55" customFormat="1" ht="15.75" x14ac:dyDescent="0.2">
      <c r="A61" s="66" t="s">
        <v>175</v>
      </c>
      <c r="B61" s="66"/>
      <c r="C61" s="66"/>
      <c r="D61" s="59" t="s">
        <v>90</v>
      </c>
      <c r="E61" s="71"/>
      <c r="F61" s="65"/>
      <c r="G61" s="66"/>
      <c r="H61" s="66"/>
      <c r="I61" s="68">
        <f>SUM(I62)</f>
        <v>2928</v>
      </c>
      <c r="J61" s="21"/>
      <c r="K61" s="53"/>
      <c r="L61" s="54"/>
    </row>
    <row r="62" spans="1:12" s="55" customFormat="1" ht="45" x14ac:dyDescent="0.2">
      <c r="A62" s="73" t="s">
        <v>220</v>
      </c>
      <c r="B62" s="73">
        <v>87265</v>
      </c>
      <c r="C62" s="73" t="s">
        <v>26</v>
      </c>
      <c r="D62" s="74" t="s">
        <v>91</v>
      </c>
      <c r="E62" s="73" t="s">
        <v>14</v>
      </c>
      <c r="F62" s="79">
        <v>40</v>
      </c>
      <c r="G62" s="80">
        <v>60.76</v>
      </c>
      <c r="H62" s="75">
        <f>ROUND(G62+(H8*G62),2)</f>
        <v>73.2</v>
      </c>
      <c r="I62" s="75">
        <f t="shared" si="6"/>
        <v>2928</v>
      </c>
      <c r="J62" s="21"/>
      <c r="K62" s="53"/>
      <c r="L62" s="54"/>
    </row>
    <row r="63" spans="1:12" s="55" customFormat="1" ht="15.75" x14ac:dyDescent="0.2">
      <c r="A63" s="66" t="s">
        <v>176</v>
      </c>
      <c r="B63" s="66"/>
      <c r="C63" s="66"/>
      <c r="D63" s="59" t="s">
        <v>92</v>
      </c>
      <c r="E63" s="71"/>
      <c r="F63" s="65"/>
      <c r="G63" s="66"/>
      <c r="H63" s="66"/>
      <c r="I63" s="68">
        <f>SUM(I64:I65)</f>
        <v>3187.92</v>
      </c>
      <c r="J63" s="21"/>
      <c r="K63" s="53"/>
      <c r="L63" s="54"/>
    </row>
    <row r="64" spans="1:12" s="55" customFormat="1" ht="45" x14ac:dyDescent="0.2">
      <c r="A64" s="73" t="s">
        <v>221</v>
      </c>
      <c r="B64" s="73">
        <v>94995</v>
      </c>
      <c r="C64" s="73" t="s">
        <v>26</v>
      </c>
      <c r="D64" s="74" t="s">
        <v>93</v>
      </c>
      <c r="E64" s="73" t="s">
        <v>14</v>
      </c>
      <c r="F64" s="79">
        <v>22.2</v>
      </c>
      <c r="G64" s="80">
        <v>93</v>
      </c>
      <c r="H64" s="75">
        <f>ROUND(G64+(H8*G64),2)</f>
        <v>112.05</v>
      </c>
      <c r="I64" s="75">
        <f t="shared" si="6"/>
        <v>2487.5100000000002</v>
      </c>
      <c r="J64" s="21"/>
      <c r="K64" s="53"/>
      <c r="L64" s="54"/>
    </row>
    <row r="65" spans="1:12" s="55" customFormat="1" ht="19.5" customHeight="1" x14ac:dyDescent="0.2">
      <c r="A65" s="73" t="s">
        <v>222</v>
      </c>
      <c r="B65" s="73">
        <v>2180</v>
      </c>
      <c r="C65" s="73" t="s">
        <v>94</v>
      </c>
      <c r="D65" s="74" t="s">
        <v>95</v>
      </c>
      <c r="E65" s="73" t="s">
        <v>14</v>
      </c>
      <c r="F65" s="79">
        <v>22.2</v>
      </c>
      <c r="G65" s="80">
        <v>26.19</v>
      </c>
      <c r="H65" s="75">
        <f>ROUND(G65+(H8*G65),2)</f>
        <v>31.55</v>
      </c>
      <c r="I65" s="75">
        <f t="shared" si="6"/>
        <v>700.41</v>
      </c>
      <c r="J65" s="21"/>
      <c r="K65" s="53"/>
      <c r="L65" s="54"/>
    </row>
    <row r="66" spans="1:12" s="55" customFormat="1" ht="15.75" x14ac:dyDescent="0.2">
      <c r="A66" s="66" t="s">
        <v>177</v>
      </c>
      <c r="B66" s="66"/>
      <c r="C66" s="66"/>
      <c r="D66" s="59" t="s">
        <v>96</v>
      </c>
      <c r="E66" s="71"/>
      <c r="F66" s="65"/>
      <c r="G66" s="66"/>
      <c r="H66" s="66"/>
      <c r="I66" s="68">
        <f>SUM(I67)</f>
        <v>7582</v>
      </c>
      <c r="J66" s="21"/>
      <c r="K66" s="53"/>
      <c r="L66" s="54"/>
    </row>
    <row r="67" spans="1:12" s="55" customFormat="1" ht="45" x14ac:dyDescent="0.2">
      <c r="A67" s="73" t="s">
        <v>223</v>
      </c>
      <c r="B67" s="73">
        <v>87257</v>
      </c>
      <c r="C67" s="73" t="s">
        <v>26</v>
      </c>
      <c r="D67" s="74" t="s">
        <v>97</v>
      </c>
      <c r="E67" s="73" t="s">
        <v>14</v>
      </c>
      <c r="F67" s="79">
        <v>100</v>
      </c>
      <c r="G67" s="80">
        <v>62.93</v>
      </c>
      <c r="H67" s="75">
        <f>ROUND(G67+(H8*G67),2)</f>
        <v>75.819999999999993</v>
      </c>
      <c r="I67" s="75">
        <f>ROUND((F67*H67),2)</f>
        <v>7582</v>
      </c>
      <c r="J67" s="21"/>
      <c r="K67" s="53"/>
      <c r="L67" s="54"/>
    </row>
    <row r="68" spans="1:12" s="55" customFormat="1" ht="15.75" x14ac:dyDescent="0.2">
      <c r="A68" s="66" t="s">
        <v>178</v>
      </c>
      <c r="B68" s="66"/>
      <c r="C68" s="66"/>
      <c r="D68" s="59" t="s">
        <v>98</v>
      </c>
      <c r="E68" s="71"/>
      <c r="F68" s="65"/>
      <c r="G68" s="66"/>
      <c r="H68" s="66"/>
      <c r="I68" s="69">
        <f>SUM(I69:I70)</f>
        <v>4987.84</v>
      </c>
      <c r="J68" s="21"/>
      <c r="K68" s="53"/>
      <c r="L68" s="54"/>
    </row>
    <row r="69" spans="1:12" s="55" customFormat="1" ht="45" x14ac:dyDescent="0.2">
      <c r="A69" s="73" t="s">
        <v>224</v>
      </c>
      <c r="B69" s="73">
        <v>87885</v>
      </c>
      <c r="C69" s="73" t="s">
        <v>26</v>
      </c>
      <c r="D69" s="74" t="s">
        <v>99</v>
      </c>
      <c r="E69" s="73" t="s">
        <v>14</v>
      </c>
      <c r="F69" s="79">
        <v>88</v>
      </c>
      <c r="G69" s="80">
        <v>8.3800000000000008</v>
      </c>
      <c r="H69" s="75">
        <f>ROUND(G69+(H8*G69),2)</f>
        <v>10.1</v>
      </c>
      <c r="I69" s="75">
        <f t="shared" ref="I69:I70" si="7">ROUND((F69*H69),2)</f>
        <v>888.8</v>
      </c>
      <c r="J69" s="21"/>
      <c r="K69" s="53"/>
      <c r="L69" s="54"/>
    </row>
    <row r="70" spans="1:12" s="55" customFormat="1" ht="51.75" customHeight="1" x14ac:dyDescent="0.2">
      <c r="A70" s="73" t="s">
        <v>225</v>
      </c>
      <c r="B70" s="73" t="s">
        <v>87</v>
      </c>
      <c r="C70" s="73" t="s">
        <v>17</v>
      </c>
      <c r="D70" s="74" t="s">
        <v>88</v>
      </c>
      <c r="E70" s="73" t="s">
        <v>14</v>
      </c>
      <c r="F70" s="79">
        <v>88</v>
      </c>
      <c r="G70" s="80">
        <v>38.659999999999997</v>
      </c>
      <c r="H70" s="75">
        <f>ROUND(G70+(H8*G70),2)</f>
        <v>46.58</v>
      </c>
      <c r="I70" s="75">
        <f t="shared" si="7"/>
        <v>4099.04</v>
      </c>
      <c r="J70" s="21"/>
      <c r="K70" s="53"/>
      <c r="L70" s="54"/>
    </row>
    <row r="71" spans="1:12" s="55" customFormat="1" ht="15.75" x14ac:dyDescent="0.2">
      <c r="A71" s="66">
        <v>8</v>
      </c>
      <c r="B71" s="66"/>
      <c r="C71" s="66"/>
      <c r="D71" s="59" t="s">
        <v>100</v>
      </c>
      <c r="E71" s="71"/>
      <c r="F71" s="65"/>
      <c r="G71" s="66"/>
      <c r="H71" s="66"/>
      <c r="I71" s="78">
        <f>SUM(I72+I75)</f>
        <v>11248.52</v>
      </c>
      <c r="J71" s="21"/>
      <c r="K71" s="53"/>
      <c r="L71" s="54"/>
    </row>
    <row r="72" spans="1:12" s="55" customFormat="1" ht="15.75" x14ac:dyDescent="0.2">
      <c r="A72" s="66" t="s">
        <v>180</v>
      </c>
      <c r="B72" s="66"/>
      <c r="C72" s="66"/>
      <c r="D72" s="59" t="s">
        <v>101</v>
      </c>
      <c r="E72" s="71"/>
      <c r="F72" s="65"/>
      <c r="G72" s="66"/>
      <c r="H72" s="66"/>
      <c r="I72" s="68">
        <f>SUM(I73:I74)</f>
        <v>7711.7999999999993</v>
      </c>
      <c r="J72" s="21"/>
      <c r="K72" s="53"/>
      <c r="L72" s="54"/>
    </row>
    <row r="73" spans="1:12" s="55" customFormat="1" ht="30" x14ac:dyDescent="0.2">
      <c r="A73" s="73" t="s">
        <v>226</v>
      </c>
      <c r="B73" s="73">
        <v>88485</v>
      </c>
      <c r="C73" s="73" t="s">
        <v>26</v>
      </c>
      <c r="D73" s="74" t="s">
        <v>102</v>
      </c>
      <c r="E73" s="73" t="s">
        <v>14</v>
      </c>
      <c r="F73" s="79">
        <v>431.55</v>
      </c>
      <c r="G73" s="80">
        <v>4.68</v>
      </c>
      <c r="H73" s="75">
        <f>ROUND(G73+(H8*G73),2)</f>
        <v>5.64</v>
      </c>
      <c r="I73" s="75">
        <f t="shared" ref="I73:I79" si="8">ROUND((F73*H73),2)</f>
        <v>2433.94</v>
      </c>
      <c r="J73" s="21"/>
      <c r="K73" s="53"/>
      <c r="L73" s="54"/>
    </row>
    <row r="74" spans="1:12" s="55" customFormat="1" ht="30" x14ac:dyDescent="0.2">
      <c r="A74" s="73" t="s">
        <v>227</v>
      </c>
      <c r="B74" s="73">
        <v>104641</v>
      </c>
      <c r="C74" s="73" t="s">
        <v>26</v>
      </c>
      <c r="D74" s="74" t="s">
        <v>103</v>
      </c>
      <c r="E74" s="73" t="s">
        <v>14</v>
      </c>
      <c r="F74" s="79">
        <v>431.55</v>
      </c>
      <c r="G74" s="80">
        <v>10.15</v>
      </c>
      <c r="H74" s="75">
        <f>ROUND(G74+(H8*G74),2)</f>
        <v>12.23</v>
      </c>
      <c r="I74" s="75">
        <f t="shared" si="8"/>
        <v>5277.86</v>
      </c>
      <c r="J74" s="21"/>
      <c r="K74" s="53"/>
      <c r="L74" s="54"/>
    </row>
    <row r="75" spans="1:12" s="55" customFormat="1" ht="15.75" x14ac:dyDescent="0.2">
      <c r="A75" s="66" t="s">
        <v>181</v>
      </c>
      <c r="B75" s="66"/>
      <c r="C75" s="66"/>
      <c r="D75" s="59" t="s">
        <v>104</v>
      </c>
      <c r="E75" s="71"/>
      <c r="F75" s="65"/>
      <c r="G75" s="66"/>
      <c r="H75" s="66"/>
      <c r="I75" s="68">
        <f>SUM(I76:I77)</f>
        <v>3536.7200000000003</v>
      </c>
      <c r="J75" s="21"/>
      <c r="K75" s="53"/>
      <c r="L75" s="54"/>
    </row>
    <row r="76" spans="1:12" s="55" customFormat="1" ht="30" x14ac:dyDescent="0.2">
      <c r="A76" s="73" t="s">
        <v>228</v>
      </c>
      <c r="B76" s="73">
        <v>88494</v>
      </c>
      <c r="C76" s="73" t="s">
        <v>26</v>
      </c>
      <c r="D76" s="74" t="s">
        <v>105</v>
      </c>
      <c r="E76" s="73" t="s">
        <v>14</v>
      </c>
      <c r="F76" s="79">
        <v>88</v>
      </c>
      <c r="G76" s="80">
        <v>23.21</v>
      </c>
      <c r="H76" s="75">
        <f>ROUND(G76+(H8*G76),2)</f>
        <v>27.96</v>
      </c>
      <c r="I76" s="75">
        <f t="shared" si="8"/>
        <v>2460.48</v>
      </c>
      <c r="J76" s="21"/>
      <c r="K76" s="53"/>
      <c r="L76" s="54"/>
    </row>
    <row r="77" spans="1:12" s="55" customFormat="1" ht="30" x14ac:dyDescent="0.2">
      <c r="A77" s="73" t="s">
        <v>229</v>
      </c>
      <c r="B77" s="73">
        <v>104639</v>
      </c>
      <c r="C77" s="73" t="s">
        <v>26</v>
      </c>
      <c r="D77" s="74" t="s">
        <v>106</v>
      </c>
      <c r="E77" s="73" t="s">
        <v>14</v>
      </c>
      <c r="F77" s="79">
        <v>88</v>
      </c>
      <c r="G77" s="80">
        <v>10.15</v>
      </c>
      <c r="H77" s="75">
        <f>ROUND(G77+(H8*G77),2)</f>
        <v>12.23</v>
      </c>
      <c r="I77" s="75">
        <f t="shared" si="8"/>
        <v>1076.24</v>
      </c>
      <c r="J77" s="21"/>
      <c r="K77" s="53"/>
      <c r="L77" s="54"/>
    </row>
    <row r="78" spans="1:12" s="16" customFormat="1" ht="15.75" x14ac:dyDescent="0.2">
      <c r="A78" s="66">
        <v>9</v>
      </c>
      <c r="B78" s="66"/>
      <c r="C78" s="66"/>
      <c r="D78" s="59" t="s">
        <v>107</v>
      </c>
      <c r="E78" s="71"/>
      <c r="F78" s="65"/>
      <c r="G78" s="66"/>
      <c r="H78" s="66"/>
      <c r="I78" s="78">
        <f>SUM(I79)</f>
        <v>1063.8399999999999</v>
      </c>
      <c r="K78" s="35"/>
    </row>
    <row r="79" spans="1:12" s="16" customFormat="1" ht="41.25" customHeight="1" x14ac:dyDescent="0.2">
      <c r="A79" s="73" t="s">
        <v>230</v>
      </c>
      <c r="B79" s="73">
        <v>12492</v>
      </c>
      <c r="C79" s="73" t="s">
        <v>94</v>
      </c>
      <c r="D79" s="74" t="s">
        <v>108</v>
      </c>
      <c r="E79" s="73" t="s">
        <v>14</v>
      </c>
      <c r="F79" s="79">
        <v>1.33</v>
      </c>
      <c r="G79" s="80">
        <v>663.91</v>
      </c>
      <c r="H79" s="75">
        <f>ROUND(G79+(H8*G79),2)</f>
        <v>799.88</v>
      </c>
      <c r="I79" s="75">
        <f t="shared" si="8"/>
        <v>1063.8399999999999</v>
      </c>
      <c r="J79" s="21"/>
      <c r="K79" s="35"/>
    </row>
    <row r="80" spans="1:12" s="16" customFormat="1" ht="15.75" x14ac:dyDescent="0.2">
      <c r="A80" s="66">
        <v>10</v>
      </c>
      <c r="B80" s="66"/>
      <c r="C80" s="66"/>
      <c r="D80" s="59" t="s">
        <v>109</v>
      </c>
      <c r="E80" s="71"/>
      <c r="F80" s="65"/>
      <c r="G80" s="66"/>
      <c r="H80" s="66"/>
      <c r="I80" s="78">
        <f>SUM(I81+I86)</f>
        <v>3563.46</v>
      </c>
      <c r="K80" s="54"/>
      <c r="L80" s="55"/>
    </row>
    <row r="81" spans="1:12" s="55" customFormat="1" ht="15.75" x14ac:dyDescent="0.2">
      <c r="A81" s="66" t="s">
        <v>182</v>
      </c>
      <c r="B81" s="66"/>
      <c r="C81" s="66"/>
      <c r="D81" s="59" t="s">
        <v>110</v>
      </c>
      <c r="E81" s="71"/>
      <c r="F81" s="65"/>
      <c r="G81" s="66"/>
      <c r="H81" s="66"/>
      <c r="I81" s="68">
        <f>SUM(I82:I85)</f>
        <v>2735.66</v>
      </c>
      <c r="J81" s="16"/>
      <c r="K81" s="56"/>
      <c r="L81" s="51"/>
    </row>
    <row r="82" spans="1:12" s="51" customFormat="1" ht="51" customHeight="1" x14ac:dyDescent="0.2">
      <c r="A82" s="81" t="s">
        <v>231</v>
      </c>
      <c r="B82" s="81">
        <v>95470</v>
      </c>
      <c r="C82" s="81" t="s">
        <v>26</v>
      </c>
      <c r="D82" s="82" t="s">
        <v>111</v>
      </c>
      <c r="E82" s="81" t="s">
        <v>77</v>
      </c>
      <c r="F82" s="83">
        <v>2</v>
      </c>
      <c r="G82" s="81">
        <v>349.89</v>
      </c>
      <c r="H82" s="75">
        <f>ROUND(G82+(H8*G82),2)</f>
        <v>421.55</v>
      </c>
      <c r="I82" s="75">
        <f t="shared" ref="I82:I90" si="9">ROUND((F82*H82),2)</f>
        <v>843.1</v>
      </c>
      <c r="J82" s="16"/>
      <c r="K82" s="21"/>
      <c r="L82" s="21"/>
    </row>
    <row r="83" spans="1:12" s="21" customFormat="1" ht="30" x14ac:dyDescent="0.2">
      <c r="A83" s="81" t="s">
        <v>232</v>
      </c>
      <c r="B83" s="81" t="s">
        <v>113</v>
      </c>
      <c r="C83" s="81" t="s">
        <v>17</v>
      </c>
      <c r="D83" s="82" t="s">
        <v>114</v>
      </c>
      <c r="E83" s="81" t="s">
        <v>77</v>
      </c>
      <c r="F83" s="83">
        <v>2</v>
      </c>
      <c r="G83" s="81">
        <v>40.299999999999997</v>
      </c>
      <c r="H83" s="75">
        <f>ROUND(G83+(H8*G83),2)</f>
        <v>48.55</v>
      </c>
      <c r="I83" s="75">
        <f t="shared" si="9"/>
        <v>97.1</v>
      </c>
      <c r="J83" s="53"/>
      <c r="K83" s="35"/>
      <c r="L83" s="16"/>
    </row>
    <row r="84" spans="1:12" s="16" customFormat="1" ht="55.5" customHeight="1" x14ac:dyDescent="0.2">
      <c r="A84" s="81" t="s">
        <v>233</v>
      </c>
      <c r="B84" s="81">
        <v>103018</v>
      </c>
      <c r="C84" s="81" t="s">
        <v>26</v>
      </c>
      <c r="D84" s="82" t="s">
        <v>171</v>
      </c>
      <c r="E84" s="81" t="s">
        <v>112</v>
      </c>
      <c r="F84" s="83">
        <v>2</v>
      </c>
      <c r="G84" s="81">
        <v>327.47000000000003</v>
      </c>
      <c r="H84" s="75">
        <f>ROUND(G84+(H13*G84),2)</f>
        <v>327.47000000000003</v>
      </c>
      <c r="I84" s="75">
        <f t="shared" si="9"/>
        <v>654.94000000000005</v>
      </c>
      <c r="J84" s="51"/>
      <c r="K84" s="35"/>
    </row>
    <row r="85" spans="1:12" s="16" customFormat="1" ht="60" x14ac:dyDescent="0.2">
      <c r="A85" s="81" t="s">
        <v>234</v>
      </c>
      <c r="B85" s="73">
        <v>86939</v>
      </c>
      <c r="C85" s="73" t="s">
        <v>26</v>
      </c>
      <c r="D85" s="74" t="s">
        <v>115</v>
      </c>
      <c r="E85" s="73" t="s">
        <v>77</v>
      </c>
      <c r="F85" s="79">
        <v>2</v>
      </c>
      <c r="G85" s="80">
        <v>473.32</v>
      </c>
      <c r="H85" s="75">
        <f>ROUND(G85+(H8*G85),2)</f>
        <v>570.26</v>
      </c>
      <c r="I85" s="75">
        <f t="shared" si="9"/>
        <v>1140.52</v>
      </c>
      <c r="K85" s="35"/>
    </row>
    <row r="86" spans="1:12" s="16" customFormat="1" ht="46.5" customHeight="1" x14ac:dyDescent="0.2">
      <c r="A86" s="66" t="s">
        <v>183</v>
      </c>
      <c r="B86" s="66"/>
      <c r="C86" s="66"/>
      <c r="D86" s="59" t="s">
        <v>116</v>
      </c>
      <c r="E86" s="71"/>
      <c r="F86" s="65"/>
      <c r="G86" s="66"/>
      <c r="H86" s="66"/>
      <c r="I86" s="68">
        <f>SUM(I87:I90)</f>
        <v>827.8</v>
      </c>
      <c r="K86" s="54"/>
      <c r="L86" s="55"/>
    </row>
    <row r="87" spans="1:12" s="55" customFormat="1" ht="46.5" customHeight="1" x14ac:dyDescent="0.2">
      <c r="A87" s="73" t="s">
        <v>235</v>
      </c>
      <c r="B87" s="73">
        <v>86900</v>
      </c>
      <c r="C87" s="73" t="s">
        <v>26</v>
      </c>
      <c r="D87" s="74" t="s">
        <v>117</v>
      </c>
      <c r="E87" s="73" t="s">
        <v>77</v>
      </c>
      <c r="F87" s="79">
        <v>1</v>
      </c>
      <c r="G87" s="80">
        <v>237.62</v>
      </c>
      <c r="H87" s="75">
        <f>ROUND(G87+(H8*G87),2)</f>
        <v>286.27999999999997</v>
      </c>
      <c r="I87" s="75">
        <f t="shared" si="9"/>
        <v>286.27999999999997</v>
      </c>
      <c r="J87" s="16"/>
      <c r="K87" s="56"/>
      <c r="L87" s="51"/>
    </row>
    <row r="88" spans="1:12" s="51" customFormat="1" ht="17.25" customHeight="1" x14ac:dyDescent="0.2">
      <c r="A88" s="73" t="s">
        <v>236</v>
      </c>
      <c r="B88" s="73">
        <v>86909</v>
      </c>
      <c r="C88" s="73" t="s">
        <v>26</v>
      </c>
      <c r="D88" s="74" t="s">
        <v>118</v>
      </c>
      <c r="E88" s="73" t="s">
        <v>77</v>
      </c>
      <c r="F88" s="79">
        <v>1</v>
      </c>
      <c r="G88" s="80">
        <v>127.04</v>
      </c>
      <c r="H88" s="75">
        <f>ROUND(G88+(H8*G88),2)</f>
        <v>153.06</v>
      </c>
      <c r="I88" s="75">
        <f t="shared" si="9"/>
        <v>153.06</v>
      </c>
      <c r="J88" s="53"/>
      <c r="K88" s="21"/>
      <c r="L88" s="21"/>
    </row>
    <row r="89" spans="1:12" s="21" customFormat="1" ht="36.75" customHeight="1" x14ac:dyDescent="0.2">
      <c r="A89" s="73" t="s">
        <v>237</v>
      </c>
      <c r="B89" s="73" t="s">
        <v>119</v>
      </c>
      <c r="C89" s="73" t="s">
        <v>44</v>
      </c>
      <c r="D89" s="74" t="s">
        <v>120</v>
      </c>
      <c r="E89" s="73" t="s">
        <v>77</v>
      </c>
      <c r="F89" s="79">
        <v>3</v>
      </c>
      <c r="G89" s="80">
        <v>98.68</v>
      </c>
      <c r="H89" s="75">
        <f>ROUND(G89+(H8*G89),2)</f>
        <v>118.89</v>
      </c>
      <c r="I89" s="75">
        <f t="shared" si="9"/>
        <v>356.67</v>
      </c>
      <c r="J89" s="51"/>
      <c r="K89" s="35"/>
      <c r="L89" s="16"/>
    </row>
    <row r="90" spans="1:12" s="16" customFormat="1" ht="30" x14ac:dyDescent="0.2">
      <c r="A90" s="73" t="s">
        <v>238</v>
      </c>
      <c r="B90" s="73">
        <v>86882</v>
      </c>
      <c r="C90" s="73" t="s">
        <v>26</v>
      </c>
      <c r="D90" s="74" t="s">
        <v>121</v>
      </c>
      <c r="E90" s="73" t="s">
        <v>77</v>
      </c>
      <c r="F90" s="79">
        <v>1</v>
      </c>
      <c r="G90" s="80">
        <v>26.39</v>
      </c>
      <c r="H90" s="75">
        <f>ROUND(G90+(H8*G90),2)</f>
        <v>31.79</v>
      </c>
      <c r="I90" s="75">
        <f t="shared" si="9"/>
        <v>31.79</v>
      </c>
      <c r="J90" s="10"/>
      <c r="K90" s="35"/>
    </row>
    <row r="91" spans="1:12" s="16" customFormat="1" ht="15.75" x14ac:dyDescent="0.2">
      <c r="A91" s="66">
        <v>11</v>
      </c>
      <c r="B91" s="66"/>
      <c r="C91" s="66"/>
      <c r="D91" s="59" t="s">
        <v>122</v>
      </c>
      <c r="E91" s="71"/>
      <c r="F91" s="65"/>
      <c r="G91" s="66"/>
      <c r="H91" s="66"/>
      <c r="I91" s="78">
        <f>SUM(I92+I96+I104)</f>
        <v>11231.380000000001</v>
      </c>
      <c r="J91" s="10"/>
      <c r="K91" s="35"/>
    </row>
    <row r="92" spans="1:12" s="16" customFormat="1" ht="34.5" customHeight="1" x14ac:dyDescent="0.2">
      <c r="A92" s="66" t="s">
        <v>184</v>
      </c>
      <c r="B92" s="66"/>
      <c r="C92" s="66"/>
      <c r="D92" s="59" t="s">
        <v>123</v>
      </c>
      <c r="E92" s="71"/>
      <c r="F92" s="65"/>
      <c r="G92" s="66"/>
      <c r="H92" s="66"/>
      <c r="I92" s="68">
        <f>SUM(I93:I95)</f>
        <v>4084.6800000000003</v>
      </c>
      <c r="J92" s="10"/>
      <c r="K92" s="54"/>
      <c r="L92" s="55"/>
    </row>
    <row r="93" spans="1:12" s="55" customFormat="1" ht="82.5" customHeight="1" x14ac:dyDescent="0.2">
      <c r="A93" s="81" t="s">
        <v>239</v>
      </c>
      <c r="B93" s="81" t="s">
        <v>124</v>
      </c>
      <c r="C93" s="81" t="s">
        <v>125</v>
      </c>
      <c r="D93" s="82" t="s">
        <v>126</v>
      </c>
      <c r="E93" s="81" t="s">
        <v>77</v>
      </c>
      <c r="F93" s="83">
        <v>12</v>
      </c>
      <c r="G93" s="81">
        <v>202.55</v>
      </c>
      <c r="H93" s="75">
        <f>ROUND(G93+(H8*G93),2)</f>
        <v>244.03</v>
      </c>
      <c r="I93" s="75">
        <f t="shared" ref="I93:I103" si="10">ROUND((F93*H93),2)</f>
        <v>2928.36</v>
      </c>
      <c r="J93" s="10"/>
      <c r="K93" s="56"/>
      <c r="L93" s="51"/>
    </row>
    <row r="94" spans="1:12" s="51" customFormat="1" ht="50.25" customHeight="1" x14ac:dyDescent="0.2">
      <c r="A94" s="81" t="s">
        <v>240</v>
      </c>
      <c r="B94" s="81">
        <v>89987</v>
      </c>
      <c r="C94" s="81" t="s">
        <v>26</v>
      </c>
      <c r="D94" s="82" t="s">
        <v>127</v>
      </c>
      <c r="E94" s="81" t="s">
        <v>77</v>
      </c>
      <c r="F94" s="83">
        <v>3</v>
      </c>
      <c r="G94" s="81">
        <v>149.80000000000001</v>
      </c>
      <c r="H94" s="75">
        <f>ROUND(G94+(H8*G94),2)</f>
        <v>180.48</v>
      </c>
      <c r="I94" s="75">
        <f t="shared" si="10"/>
        <v>541.44000000000005</v>
      </c>
      <c r="J94" s="10"/>
      <c r="K94" s="4"/>
      <c r="L94" s="10"/>
    </row>
    <row r="95" spans="1:12" ht="52.5" customHeight="1" x14ac:dyDescent="0.2">
      <c r="A95" s="81" t="s">
        <v>241</v>
      </c>
      <c r="B95" s="73">
        <v>102611</v>
      </c>
      <c r="C95" s="73" t="s">
        <v>26</v>
      </c>
      <c r="D95" s="74" t="s">
        <v>128</v>
      </c>
      <c r="E95" s="73" t="s">
        <v>77</v>
      </c>
      <c r="F95" s="79">
        <v>1</v>
      </c>
      <c r="G95" s="80">
        <v>510.36</v>
      </c>
      <c r="H95" s="75">
        <f>ROUND(G95+(H8*G95),2)</f>
        <v>614.88</v>
      </c>
      <c r="I95" s="75">
        <f t="shared" si="10"/>
        <v>614.88</v>
      </c>
    </row>
    <row r="96" spans="1:12" ht="15.75" x14ac:dyDescent="0.2">
      <c r="A96" s="66" t="s">
        <v>185</v>
      </c>
      <c r="B96" s="66"/>
      <c r="C96" s="66"/>
      <c r="D96" s="59" t="s">
        <v>129</v>
      </c>
      <c r="E96" s="71"/>
      <c r="F96" s="65"/>
      <c r="G96" s="66"/>
      <c r="H96" s="66"/>
      <c r="I96" s="68">
        <f>SUM(I97:I103)</f>
        <v>6516.2000000000007</v>
      </c>
    </row>
    <row r="97" spans="1:9" ht="45" x14ac:dyDescent="0.2">
      <c r="A97" s="73" t="s">
        <v>242</v>
      </c>
      <c r="B97" s="73">
        <v>89707</v>
      </c>
      <c r="C97" s="73" t="s">
        <v>26</v>
      </c>
      <c r="D97" s="74" t="s">
        <v>130</v>
      </c>
      <c r="E97" s="73" t="s">
        <v>77</v>
      </c>
      <c r="F97" s="79">
        <v>1</v>
      </c>
      <c r="G97" s="80">
        <v>53.3</v>
      </c>
      <c r="H97" s="75">
        <f>ROUND(G97+(H8*G97),2)</f>
        <v>64.22</v>
      </c>
      <c r="I97" s="75">
        <f>ROUND((F97*H97),2)</f>
        <v>64.22</v>
      </c>
    </row>
    <row r="98" spans="1:9" ht="15" x14ac:dyDescent="0.2">
      <c r="A98" s="73" t="s">
        <v>243</v>
      </c>
      <c r="B98" s="73">
        <v>4883</v>
      </c>
      <c r="C98" s="73" t="s">
        <v>94</v>
      </c>
      <c r="D98" s="74" t="s">
        <v>131</v>
      </c>
      <c r="E98" s="73" t="s">
        <v>77</v>
      </c>
      <c r="F98" s="79">
        <v>2</v>
      </c>
      <c r="G98" s="80">
        <v>641.99</v>
      </c>
      <c r="H98" s="75">
        <f>ROUND(G98+(H8*G98),2)</f>
        <v>773.47</v>
      </c>
      <c r="I98" s="75">
        <f t="shared" si="10"/>
        <v>1546.94</v>
      </c>
    </row>
    <row r="99" spans="1:9" ht="48" customHeight="1" x14ac:dyDescent="0.2">
      <c r="A99" s="73" t="s">
        <v>244</v>
      </c>
      <c r="B99" s="73">
        <v>104328</v>
      </c>
      <c r="C99" s="73" t="s">
        <v>26</v>
      </c>
      <c r="D99" s="74" t="s">
        <v>132</v>
      </c>
      <c r="E99" s="73" t="s">
        <v>77</v>
      </c>
      <c r="F99" s="79">
        <v>17</v>
      </c>
      <c r="G99" s="80">
        <v>14.96</v>
      </c>
      <c r="H99" s="75">
        <f>ROUND(G99+(H8*G99),2)</f>
        <v>18.02</v>
      </c>
      <c r="I99" s="75">
        <f t="shared" si="10"/>
        <v>306.33999999999997</v>
      </c>
    </row>
    <row r="100" spans="1:9" ht="45" x14ac:dyDescent="0.2">
      <c r="A100" s="73" t="s">
        <v>245</v>
      </c>
      <c r="B100" s="73">
        <v>89708</v>
      </c>
      <c r="C100" s="73" t="s">
        <v>26</v>
      </c>
      <c r="D100" s="74" t="s">
        <v>133</v>
      </c>
      <c r="E100" s="73" t="s">
        <v>77</v>
      </c>
      <c r="F100" s="79">
        <v>1</v>
      </c>
      <c r="G100" s="80">
        <v>113.09</v>
      </c>
      <c r="H100" s="75">
        <f>ROUND(G100+(H8*G100),2)</f>
        <v>136.25</v>
      </c>
      <c r="I100" s="75">
        <f t="shared" si="10"/>
        <v>136.25</v>
      </c>
    </row>
    <row r="101" spans="1:9" ht="78" customHeight="1" x14ac:dyDescent="0.2">
      <c r="A101" s="73" t="s">
        <v>246</v>
      </c>
      <c r="B101" s="73" t="s">
        <v>134</v>
      </c>
      <c r="C101" s="73" t="s">
        <v>17</v>
      </c>
      <c r="D101" s="74" t="s">
        <v>135</v>
      </c>
      <c r="E101" s="73" t="s">
        <v>77</v>
      </c>
      <c r="F101" s="79">
        <v>5</v>
      </c>
      <c r="G101" s="80">
        <v>331.45</v>
      </c>
      <c r="H101" s="75">
        <f>ROUND(G101+(H8*G101),2)</f>
        <v>399.33</v>
      </c>
      <c r="I101" s="75">
        <f t="shared" si="10"/>
        <v>1996.65</v>
      </c>
    </row>
    <row r="102" spans="1:9" ht="105" x14ac:dyDescent="0.2">
      <c r="A102" s="73" t="s">
        <v>247</v>
      </c>
      <c r="B102" s="73" t="s">
        <v>136</v>
      </c>
      <c r="C102" s="73" t="s">
        <v>17</v>
      </c>
      <c r="D102" s="74" t="s">
        <v>137</v>
      </c>
      <c r="E102" s="73" t="s">
        <v>77</v>
      </c>
      <c r="F102" s="79">
        <v>5</v>
      </c>
      <c r="G102" s="80">
        <v>176.83</v>
      </c>
      <c r="H102" s="75">
        <f>ROUND(G102+(H8*G102),2)</f>
        <v>213.04</v>
      </c>
      <c r="I102" s="75">
        <f t="shared" si="10"/>
        <v>1065.2</v>
      </c>
    </row>
    <row r="103" spans="1:9" ht="90" x14ac:dyDescent="0.2">
      <c r="A103" s="73" t="s">
        <v>248</v>
      </c>
      <c r="B103" s="73" t="s">
        <v>138</v>
      </c>
      <c r="C103" s="73" t="s">
        <v>17</v>
      </c>
      <c r="D103" s="74" t="s">
        <v>139</v>
      </c>
      <c r="E103" s="73" t="s">
        <v>112</v>
      </c>
      <c r="F103" s="79">
        <v>5</v>
      </c>
      <c r="G103" s="80">
        <v>232.5</v>
      </c>
      <c r="H103" s="75">
        <f>ROUND(G103+(H8*G103),2)</f>
        <v>280.12</v>
      </c>
      <c r="I103" s="75">
        <f t="shared" si="10"/>
        <v>1400.6</v>
      </c>
    </row>
    <row r="104" spans="1:9" ht="15.75" x14ac:dyDescent="0.2">
      <c r="A104" s="66" t="s">
        <v>186</v>
      </c>
      <c r="B104" s="66"/>
      <c r="C104" s="66"/>
      <c r="D104" s="59" t="s">
        <v>140</v>
      </c>
      <c r="E104" s="71"/>
      <c r="F104" s="65"/>
      <c r="G104" s="66"/>
      <c r="H104" s="66"/>
      <c r="I104" s="68">
        <f>SUM(I105:I107)</f>
        <v>630.5</v>
      </c>
    </row>
    <row r="105" spans="1:9" ht="45" x14ac:dyDescent="0.2">
      <c r="A105" s="81" t="s">
        <v>249</v>
      </c>
      <c r="B105" s="81">
        <v>89821</v>
      </c>
      <c r="C105" s="81" t="s">
        <v>26</v>
      </c>
      <c r="D105" s="82" t="s">
        <v>141</v>
      </c>
      <c r="E105" s="81" t="s">
        <v>77</v>
      </c>
      <c r="F105" s="83">
        <v>4</v>
      </c>
      <c r="G105" s="81">
        <v>20.41</v>
      </c>
      <c r="H105" s="75">
        <f>ROUND(G105+(H8*G105),2)</f>
        <v>24.59</v>
      </c>
      <c r="I105" s="75">
        <f t="shared" ref="I105:I107" si="11">ROUND((F105*H105),2)</f>
        <v>98.36</v>
      </c>
    </row>
    <row r="106" spans="1:9" ht="45" x14ac:dyDescent="0.2">
      <c r="A106" s="81" t="s">
        <v>250</v>
      </c>
      <c r="B106" s="81">
        <v>89850</v>
      </c>
      <c r="C106" s="81" t="s">
        <v>26</v>
      </c>
      <c r="D106" s="82" t="s">
        <v>142</v>
      </c>
      <c r="E106" s="81" t="s">
        <v>77</v>
      </c>
      <c r="F106" s="83">
        <v>4</v>
      </c>
      <c r="G106" s="81">
        <v>34.01</v>
      </c>
      <c r="H106" s="75">
        <f>ROUND(G106+(H8*G106),2)</f>
        <v>40.98</v>
      </c>
      <c r="I106" s="75">
        <f t="shared" si="11"/>
        <v>163.92</v>
      </c>
    </row>
    <row r="107" spans="1:9" ht="30" x14ac:dyDescent="0.2">
      <c r="A107" s="81" t="s">
        <v>251</v>
      </c>
      <c r="B107" s="73">
        <v>90694</v>
      </c>
      <c r="C107" s="73" t="s">
        <v>26</v>
      </c>
      <c r="D107" s="74" t="s">
        <v>143</v>
      </c>
      <c r="E107" s="73" t="s">
        <v>36</v>
      </c>
      <c r="F107" s="79">
        <v>6</v>
      </c>
      <c r="G107" s="80">
        <v>50.94</v>
      </c>
      <c r="H107" s="75">
        <f>ROUND(G107+(H8*G107),2)</f>
        <v>61.37</v>
      </c>
      <c r="I107" s="75">
        <f t="shared" si="11"/>
        <v>368.22</v>
      </c>
    </row>
    <row r="108" spans="1:9" ht="15.75" x14ac:dyDescent="0.2">
      <c r="A108" s="66">
        <v>12</v>
      </c>
      <c r="B108" s="66"/>
      <c r="C108" s="66"/>
      <c r="D108" s="59" t="s">
        <v>144</v>
      </c>
      <c r="E108" s="71"/>
      <c r="F108" s="65"/>
      <c r="G108" s="66"/>
      <c r="H108" s="66"/>
      <c r="I108" s="78">
        <f>SUM(I109+I128)</f>
        <v>22125.269999999997</v>
      </c>
    </row>
    <row r="109" spans="1:9" ht="15.75" x14ac:dyDescent="0.2">
      <c r="A109" s="66" t="s">
        <v>187</v>
      </c>
      <c r="B109" s="66"/>
      <c r="C109" s="66"/>
      <c r="D109" s="59" t="s">
        <v>145</v>
      </c>
      <c r="E109" s="71"/>
      <c r="F109" s="65"/>
      <c r="G109" s="66"/>
      <c r="H109" s="66"/>
      <c r="I109" s="68">
        <f>SUM(I110:I127)</f>
        <v>20820.079999999998</v>
      </c>
    </row>
    <row r="110" spans="1:9" ht="30" x14ac:dyDescent="0.2">
      <c r="A110" s="73" t="s">
        <v>252</v>
      </c>
      <c r="B110" s="73">
        <v>91940</v>
      </c>
      <c r="C110" s="73" t="s">
        <v>26</v>
      </c>
      <c r="D110" s="74" t="s">
        <v>146</v>
      </c>
      <c r="E110" s="73" t="s">
        <v>77</v>
      </c>
      <c r="F110" s="79">
        <v>41</v>
      </c>
      <c r="G110" s="80">
        <v>20.170000000000002</v>
      </c>
      <c r="H110" s="75">
        <f>ROUND(G110+(H8*G110),2)</f>
        <v>24.3</v>
      </c>
      <c r="I110" s="75">
        <f t="shared" ref="I110:I132" si="12">ROUND((F110*H110),2)</f>
        <v>996.3</v>
      </c>
    </row>
    <row r="111" spans="1:9" ht="30" x14ac:dyDescent="0.2">
      <c r="A111" s="73" t="s">
        <v>253</v>
      </c>
      <c r="B111" s="73">
        <v>91937</v>
      </c>
      <c r="C111" s="73" t="s">
        <v>26</v>
      </c>
      <c r="D111" s="74" t="s">
        <v>147</v>
      </c>
      <c r="E111" s="73" t="s">
        <v>77</v>
      </c>
      <c r="F111" s="79">
        <v>9</v>
      </c>
      <c r="G111" s="80">
        <v>17.86</v>
      </c>
      <c r="H111" s="75">
        <f>ROUND(G111+(H8*G111),2)</f>
        <v>21.52</v>
      </c>
      <c r="I111" s="75">
        <f t="shared" si="12"/>
        <v>193.68</v>
      </c>
    </row>
    <row r="112" spans="1:9" ht="30" x14ac:dyDescent="0.2">
      <c r="A112" s="73" t="s">
        <v>254</v>
      </c>
      <c r="B112" s="73">
        <v>91924</v>
      </c>
      <c r="C112" s="73" t="s">
        <v>26</v>
      </c>
      <c r="D112" s="74" t="s">
        <v>148</v>
      </c>
      <c r="E112" s="73" t="s">
        <v>36</v>
      </c>
      <c r="F112" s="79">
        <v>400</v>
      </c>
      <c r="G112" s="80">
        <v>3.2</v>
      </c>
      <c r="H112" s="75">
        <f>ROUND(G112+(H8*G112),2)</f>
        <v>3.86</v>
      </c>
      <c r="I112" s="75">
        <f t="shared" si="12"/>
        <v>1544</v>
      </c>
    </row>
    <row r="113" spans="1:9" ht="30" x14ac:dyDescent="0.2">
      <c r="A113" s="73" t="s">
        <v>255</v>
      </c>
      <c r="B113" s="73">
        <v>91926</v>
      </c>
      <c r="C113" s="73" t="s">
        <v>26</v>
      </c>
      <c r="D113" s="74" t="s">
        <v>149</v>
      </c>
      <c r="E113" s="73" t="s">
        <v>36</v>
      </c>
      <c r="F113" s="79">
        <v>400</v>
      </c>
      <c r="G113" s="80">
        <v>4.6500000000000004</v>
      </c>
      <c r="H113" s="75">
        <f>ROUND(G113+(H8*G113),2)</f>
        <v>5.6</v>
      </c>
      <c r="I113" s="75">
        <f t="shared" si="12"/>
        <v>2240</v>
      </c>
    </row>
    <row r="114" spans="1:9" ht="30" x14ac:dyDescent="0.2">
      <c r="A114" s="73" t="s">
        <v>256</v>
      </c>
      <c r="B114" s="73">
        <v>91928</v>
      </c>
      <c r="C114" s="73" t="s">
        <v>26</v>
      </c>
      <c r="D114" s="74" t="s">
        <v>150</v>
      </c>
      <c r="E114" s="73" t="s">
        <v>36</v>
      </c>
      <c r="F114" s="79">
        <v>100</v>
      </c>
      <c r="G114" s="80">
        <v>7.17</v>
      </c>
      <c r="H114" s="75">
        <f>ROUND(G114+(H8*G114),2)</f>
        <v>8.64</v>
      </c>
      <c r="I114" s="75">
        <f t="shared" si="12"/>
        <v>864</v>
      </c>
    </row>
    <row r="115" spans="1:9" ht="15" x14ac:dyDescent="0.2">
      <c r="A115" s="73" t="s">
        <v>257</v>
      </c>
      <c r="B115" s="73">
        <v>61461</v>
      </c>
      <c r="C115" s="73" t="s">
        <v>151</v>
      </c>
      <c r="D115" s="74" t="s">
        <v>152</v>
      </c>
      <c r="E115" s="73" t="s">
        <v>77</v>
      </c>
      <c r="F115" s="79">
        <v>1</v>
      </c>
      <c r="G115" s="80">
        <v>101.19</v>
      </c>
      <c r="H115" s="75">
        <f>ROUND(G115+(H8*G115),2)</f>
        <v>121.91</v>
      </c>
      <c r="I115" s="75">
        <f t="shared" si="12"/>
        <v>121.91</v>
      </c>
    </row>
    <row r="116" spans="1:9" ht="15" x14ac:dyDescent="0.2">
      <c r="A116" s="73" t="s">
        <v>258</v>
      </c>
      <c r="B116" s="73">
        <v>61462</v>
      </c>
      <c r="C116" s="73" t="s">
        <v>151</v>
      </c>
      <c r="D116" s="74" t="s">
        <v>153</v>
      </c>
      <c r="E116" s="73" t="s">
        <v>77</v>
      </c>
      <c r="F116" s="79">
        <v>1</v>
      </c>
      <c r="G116" s="80">
        <v>218.18</v>
      </c>
      <c r="H116" s="75">
        <f>ROUND(G116+(H8*G116),2)</f>
        <v>262.86</v>
      </c>
      <c r="I116" s="75">
        <f t="shared" si="12"/>
        <v>262.86</v>
      </c>
    </row>
    <row r="117" spans="1:9" ht="30" x14ac:dyDescent="0.2">
      <c r="A117" s="73" t="s">
        <v>259</v>
      </c>
      <c r="B117" s="73">
        <v>91953</v>
      </c>
      <c r="C117" s="73" t="s">
        <v>26</v>
      </c>
      <c r="D117" s="74" t="s">
        <v>154</v>
      </c>
      <c r="E117" s="73" t="s">
        <v>77</v>
      </c>
      <c r="F117" s="79">
        <v>9</v>
      </c>
      <c r="G117" s="80">
        <v>30.99</v>
      </c>
      <c r="H117" s="75">
        <f>ROUND(G117+(H8*G117),2)</f>
        <v>37.340000000000003</v>
      </c>
      <c r="I117" s="75">
        <f t="shared" si="12"/>
        <v>336.06</v>
      </c>
    </row>
    <row r="118" spans="1:9" ht="15" x14ac:dyDescent="0.2">
      <c r="A118" s="73" t="s">
        <v>260</v>
      </c>
      <c r="B118" s="73">
        <v>62002</v>
      </c>
      <c r="C118" s="73" t="s">
        <v>151</v>
      </c>
      <c r="D118" s="74" t="s">
        <v>155</v>
      </c>
      <c r="E118" s="73" t="s">
        <v>77</v>
      </c>
      <c r="F118" s="79">
        <v>3</v>
      </c>
      <c r="G118" s="80">
        <v>5.93</v>
      </c>
      <c r="H118" s="75">
        <f>ROUND(G118+(H8*G118),2)</f>
        <v>7.14</v>
      </c>
      <c r="I118" s="75">
        <f t="shared" si="12"/>
        <v>21.42</v>
      </c>
    </row>
    <row r="119" spans="1:9" ht="30" x14ac:dyDescent="0.2">
      <c r="A119" s="73" t="s">
        <v>261</v>
      </c>
      <c r="B119" s="73">
        <v>91996</v>
      </c>
      <c r="C119" s="73" t="s">
        <v>26</v>
      </c>
      <c r="D119" s="74" t="s">
        <v>156</v>
      </c>
      <c r="E119" s="73" t="s">
        <v>77</v>
      </c>
      <c r="F119" s="79">
        <v>22</v>
      </c>
      <c r="G119" s="80">
        <v>36.72</v>
      </c>
      <c r="H119" s="75">
        <f>ROUND(G119+(H8*G119),2)</f>
        <v>44.24</v>
      </c>
      <c r="I119" s="75">
        <f t="shared" si="12"/>
        <v>973.28</v>
      </c>
    </row>
    <row r="120" spans="1:9" ht="30" x14ac:dyDescent="0.2">
      <c r="A120" s="73" t="s">
        <v>262</v>
      </c>
      <c r="B120" s="73">
        <v>92003</v>
      </c>
      <c r="C120" s="73" t="s">
        <v>26</v>
      </c>
      <c r="D120" s="74" t="s">
        <v>157</v>
      </c>
      <c r="E120" s="73" t="s">
        <v>77</v>
      </c>
      <c r="F120" s="79">
        <v>2</v>
      </c>
      <c r="G120" s="80">
        <v>51.18</v>
      </c>
      <c r="H120" s="75">
        <f>ROUND(G120+(H8*G120),2)</f>
        <v>61.66</v>
      </c>
      <c r="I120" s="75">
        <f t="shared" si="12"/>
        <v>123.32</v>
      </c>
    </row>
    <row r="121" spans="1:9" ht="30" x14ac:dyDescent="0.2">
      <c r="A121" s="73" t="s">
        <v>263</v>
      </c>
      <c r="B121" s="73">
        <v>91995</v>
      </c>
      <c r="C121" s="73" t="s">
        <v>26</v>
      </c>
      <c r="D121" s="74" t="s">
        <v>158</v>
      </c>
      <c r="E121" s="73" t="s">
        <v>77</v>
      </c>
      <c r="F121" s="79">
        <v>11</v>
      </c>
      <c r="G121" s="80">
        <v>27.35</v>
      </c>
      <c r="H121" s="75">
        <f>ROUND(G121+(H8*G121),2)</f>
        <v>32.950000000000003</v>
      </c>
      <c r="I121" s="75">
        <f t="shared" si="12"/>
        <v>362.45</v>
      </c>
    </row>
    <row r="122" spans="1:9" ht="15" x14ac:dyDescent="0.2">
      <c r="A122" s="73" t="s">
        <v>264</v>
      </c>
      <c r="B122" s="73">
        <v>452</v>
      </c>
      <c r="C122" s="73" t="s">
        <v>94</v>
      </c>
      <c r="D122" s="74" t="s">
        <v>159</v>
      </c>
      <c r="E122" s="73" t="s">
        <v>77</v>
      </c>
      <c r="F122" s="79">
        <v>1</v>
      </c>
      <c r="G122" s="80">
        <v>105.04</v>
      </c>
      <c r="H122" s="75">
        <f>ROUND(G122+(H8*G122),2)</f>
        <v>126.55</v>
      </c>
      <c r="I122" s="75">
        <f t="shared" si="12"/>
        <v>126.55</v>
      </c>
    </row>
    <row r="123" spans="1:9" ht="30" x14ac:dyDescent="0.2">
      <c r="A123" s="73" t="s">
        <v>265</v>
      </c>
      <c r="B123" s="73">
        <v>93661</v>
      </c>
      <c r="C123" s="73" t="s">
        <v>26</v>
      </c>
      <c r="D123" s="74" t="s">
        <v>160</v>
      </c>
      <c r="E123" s="73" t="s">
        <v>77</v>
      </c>
      <c r="F123" s="79">
        <v>1</v>
      </c>
      <c r="G123" s="80">
        <v>71.040000000000006</v>
      </c>
      <c r="H123" s="75">
        <f>ROUND(G123+(H8*G123),2)</f>
        <v>85.59</v>
      </c>
      <c r="I123" s="75">
        <f t="shared" si="12"/>
        <v>85.59</v>
      </c>
    </row>
    <row r="124" spans="1:9" ht="30" x14ac:dyDescent="0.2">
      <c r="A124" s="73" t="s">
        <v>266</v>
      </c>
      <c r="B124" s="73">
        <v>93662</v>
      </c>
      <c r="C124" s="73" t="s">
        <v>26</v>
      </c>
      <c r="D124" s="74" t="s">
        <v>161</v>
      </c>
      <c r="E124" s="73" t="s">
        <v>77</v>
      </c>
      <c r="F124" s="79">
        <v>1</v>
      </c>
      <c r="G124" s="80">
        <v>73.19</v>
      </c>
      <c r="H124" s="75">
        <f>ROUND(G124+(H8*G124),2)</f>
        <v>88.18</v>
      </c>
      <c r="I124" s="75">
        <f t="shared" si="12"/>
        <v>88.18</v>
      </c>
    </row>
    <row r="125" spans="1:9" ht="30" x14ac:dyDescent="0.2">
      <c r="A125" s="73" t="s">
        <v>267</v>
      </c>
      <c r="B125" s="73">
        <v>93664</v>
      </c>
      <c r="C125" s="73" t="s">
        <v>26</v>
      </c>
      <c r="D125" s="74" t="s">
        <v>162</v>
      </c>
      <c r="E125" s="73" t="s">
        <v>77</v>
      </c>
      <c r="F125" s="79">
        <v>2</v>
      </c>
      <c r="G125" s="80">
        <v>78.45</v>
      </c>
      <c r="H125" s="75">
        <f>ROUND(G125+(H8*G125),2)</f>
        <v>94.52</v>
      </c>
      <c r="I125" s="75">
        <f t="shared" si="12"/>
        <v>189.04</v>
      </c>
    </row>
    <row r="126" spans="1:9" ht="45" x14ac:dyDescent="0.2">
      <c r="A126" s="73" t="s">
        <v>268</v>
      </c>
      <c r="B126" s="73">
        <v>91837</v>
      </c>
      <c r="C126" s="73" t="s">
        <v>26</v>
      </c>
      <c r="D126" s="74" t="s">
        <v>163</v>
      </c>
      <c r="E126" s="73" t="s">
        <v>36</v>
      </c>
      <c r="F126" s="79">
        <v>400</v>
      </c>
      <c r="G126" s="80">
        <v>25.21</v>
      </c>
      <c r="H126" s="75">
        <f>ROUND(G126+(H8*G126),2)</f>
        <v>30.37</v>
      </c>
      <c r="I126" s="75">
        <f t="shared" si="12"/>
        <v>12148</v>
      </c>
    </row>
    <row r="127" spans="1:9" ht="45" x14ac:dyDescent="0.2">
      <c r="A127" s="73" t="s">
        <v>269</v>
      </c>
      <c r="B127" s="73">
        <v>101876</v>
      </c>
      <c r="C127" s="73" t="s">
        <v>26</v>
      </c>
      <c r="D127" s="74" t="s">
        <v>164</v>
      </c>
      <c r="E127" s="73" t="s">
        <v>77</v>
      </c>
      <c r="F127" s="79">
        <v>1</v>
      </c>
      <c r="G127" s="80">
        <v>119.06</v>
      </c>
      <c r="H127" s="75">
        <f>ROUND(G127+(H8*G127),2)</f>
        <v>143.44</v>
      </c>
      <c r="I127" s="75">
        <f t="shared" si="12"/>
        <v>143.44</v>
      </c>
    </row>
    <row r="128" spans="1:9" ht="15.75" x14ac:dyDescent="0.2">
      <c r="A128" s="66" t="s">
        <v>188</v>
      </c>
      <c r="B128" s="66"/>
      <c r="C128" s="66"/>
      <c r="D128" s="59" t="s">
        <v>165</v>
      </c>
      <c r="E128" s="71"/>
      <c r="F128" s="65"/>
      <c r="G128" s="66"/>
      <c r="H128" s="66"/>
      <c r="I128" s="68">
        <f>SUM(I129:I130)</f>
        <v>1305.19</v>
      </c>
    </row>
    <row r="129" spans="1:9" ht="30" x14ac:dyDescent="0.2">
      <c r="A129" s="73" t="s">
        <v>270</v>
      </c>
      <c r="B129" s="73" t="s">
        <v>166</v>
      </c>
      <c r="C129" s="73" t="s">
        <v>33</v>
      </c>
      <c r="D129" s="74" t="s">
        <v>167</v>
      </c>
      <c r="E129" s="73" t="s">
        <v>77</v>
      </c>
      <c r="F129" s="79">
        <v>2</v>
      </c>
      <c r="G129" s="80">
        <v>333.11</v>
      </c>
      <c r="H129" s="75">
        <f>ROUND(G129+(H8*G129),2)</f>
        <v>401.33</v>
      </c>
      <c r="I129" s="75">
        <f t="shared" si="12"/>
        <v>802.66</v>
      </c>
    </row>
    <row r="130" spans="1:9" ht="33" customHeight="1" x14ac:dyDescent="0.2">
      <c r="A130" s="73" t="s">
        <v>271</v>
      </c>
      <c r="B130" s="73">
        <v>60121</v>
      </c>
      <c r="C130" s="73" t="s">
        <v>151</v>
      </c>
      <c r="D130" s="74" t="s">
        <v>168</v>
      </c>
      <c r="E130" s="73" t="s">
        <v>77</v>
      </c>
      <c r="F130" s="79">
        <v>7</v>
      </c>
      <c r="G130" s="80">
        <v>59.59</v>
      </c>
      <c r="H130" s="75">
        <f>ROUND(G130+(H8*G130),2)</f>
        <v>71.790000000000006</v>
      </c>
      <c r="I130" s="75">
        <f t="shared" si="12"/>
        <v>502.53</v>
      </c>
    </row>
    <row r="131" spans="1:9" ht="15.75" x14ac:dyDescent="0.2">
      <c r="A131" s="66">
        <v>13</v>
      </c>
      <c r="B131" s="66"/>
      <c r="C131" s="66"/>
      <c r="D131" s="59" t="s">
        <v>169</v>
      </c>
      <c r="E131" s="71"/>
      <c r="F131" s="65"/>
      <c r="G131" s="66"/>
      <c r="H131" s="66"/>
      <c r="I131" s="77">
        <f>SUM(I132)</f>
        <v>1018.83</v>
      </c>
    </row>
    <row r="132" spans="1:9" ht="22.5" customHeight="1" x14ac:dyDescent="0.2">
      <c r="A132" s="73" t="s">
        <v>272</v>
      </c>
      <c r="B132" s="73" t="s">
        <v>18</v>
      </c>
      <c r="C132" s="73" t="s">
        <v>17</v>
      </c>
      <c r="D132" s="74" t="s">
        <v>21</v>
      </c>
      <c r="E132" s="73" t="s">
        <v>14</v>
      </c>
      <c r="F132" s="79">
        <v>101.68</v>
      </c>
      <c r="G132" s="80">
        <v>8.32</v>
      </c>
      <c r="H132" s="75">
        <f>ROUND(G132+(H8*G132),2)</f>
        <v>10.02</v>
      </c>
      <c r="I132" s="75">
        <f t="shared" si="12"/>
        <v>1018.83</v>
      </c>
    </row>
    <row r="133" spans="1:9" ht="15.75" x14ac:dyDescent="0.2">
      <c r="A133" s="70"/>
      <c r="B133" s="70"/>
      <c r="C133" s="70"/>
      <c r="D133" s="62"/>
      <c r="E133" s="72"/>
      <c r="F133" s="63"/>
      <c r="G133" s="62"/>
      <c r="H133" s="64" t="s">
        <v>7</v>
      </c>
      <c r="I133" s="88">
        <f>SUM(I13+I16+I26+I40+I44+I50+I56+I71+I78+I80+I91+I108+I131)</f>
        <v>237030.03999999995</v>
      </c>
    </row>
    <row r="136" spans="1:9" x14ac:dyDescent="0.2">
      <c r="D136" s="11" t="s">
        <v>277</v>
      </c>
    </row>
    <row r="137" spans="1:9" x14ac:dyDescent="0.2">
      <c r="D137" s="11" t="s">
        <v>278</v>
      </c>
    </row>
    <row r="138" spans="1:9" x14ac:dyDescent="0.2">
      <c r="D138" s="11" t="s">
        <v>279</v>
      </c>
    </row>
    <row r="139" spans="1:9" x14ac:dyDescent="0.2">
      <c r="D139" s="11" t="s">
        <v>280</v>
      </c>
    </row>
    <row r="143" spans="1:9" x14ac:dyDescent="0.2">
      <c r="D143" s="11" t="s">
        <v>277</v>
      </c>
    </row>
    <row r="144" spans="1:9" x14ac:dyDescent="0.2">
      <c r="D144" s="11" t="s">
        <v>284</v>
      </c>
    </row>
    <row r="145" spans="4:4" x14ac:dyDescent="0.2">
      <c r="D145" s="11" t="s">
        <v>285</v>
      </c>
    </row>
  </sheetData>
  <autoFilter ref="A10:I37" xr:uid="{00000000-0009-0000-0000-000000000000}"/>
  <mergeCells count="9">
    <mergeCell ref="A12:I12"/>
    <mergeCell ref="A1:I1"/>
    <mergeCell ref="A7:D7"/>
    <mergeCell ref="I6:I8"/>
    <mergeCell ref="A2:I2"/>
    <mergeCell ref="E6:F6"/>
    <mergeCell ref="E5:I5"/>
    <mergeCell ref="G6:H7"/>
    <mergeCell ref="A6:D6"/>
  </mergeCells>
  <phoneticPr fontId="22" type="noConversion"/>
  <conditionalFormatting sqref="C13">
    <cfRule type="expression" dxfId="3" priority="217" stopIfTrue="1">
      <formula>OR(#REF!="M",#REF!="A")</formula>
    </cfRule>
  </conditionalFormatting>
  <conditionalFormatting sqref="C16">
    <cfRule type="expression" dxfId="2" priority="38" stopIfTrue="1">
      <formula>OR(#REF!="M",#REF!="A")</formula>
    </cfRule>
  </conditionalFormatting>
  <conditionalFormatting sqref="C22:C28">
    <cfRule type="expression" dxfId="1" priority="44" stopIfTrue="1">
      <formula>OR(#REF!="M",#REF!="A")</formula>
    </cfRule>
  </conditionalFormatting>
  <conditionalFormatting sqref="C34:C35">
    <cfRule type="expression" dxfId="0" priority="2" stopIfTrue="1">
      <formula>OR(#REF!="M",#REF!="A")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 alignWithMargins="0">
    <oddFooter>&amp;C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PLAN ORÇ</vt:lpstr>
      <vt:lpstr>'PLAN ORÇ'!Area_de_impressao</vt:lpstr>
      <vt:lpstr>Fonte</vt:lpstr>
      <vt:lpstr>'PLAN ORÇ'!Titulos_de_impressao</vt:lpstr>
    </vt:vector>
  </TitlesOfParts>
  <Company>EMPRESARIAL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Usuário</cp:lastModifiedBy>
  <cp:lastPrinted>2025-11-06T18:16:19Z</cp:lastPrinted>
  <dcterms:created xsi:type="dcterms:W3CDTF">2010-03-02T12:32:19Z</dcterms:created>
  <dcterms:modified xsi:type="dcterms:W3CDTF">2025-11-06T18:54:26Z</dcterms:modified>
</cp:coreProperties>
</file>